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7940" windowHeight="10110"/>
  </bookViews>
  <sheets>
    <sheet name="СВОД 2022" sheetId="1" r:id="rId1"/>
  </sheets>
  <definedNames>
    <definedName name="_xlnm._FilterDatabase" localSheetId="0" hidden="1">'СВОД 2022'!$C$2:$C$144</definedName>
    <definedName name="_xlnm.Print_Area" localSheetId="0">'СВОД 2022'!$A$1:$N$146</definedName>
  </definedNames>
  <calcPr calcId="124519"/>
</workbook>
</file>

<file path=xl/calcChain.xml><?xml version="1.0" encoding="utf-8"?>
<calcChain xmlns="http://schemas.openxmlformats.org/spreadsheetml/2006/main">
  <c r="E33" i="1"/>
  <c r="K42"/>
  <c r="K143"/>
  <c r="G110"/>
  <c r="H110"/>
  <c r="I110"/>
  <c r="J110"/>
  <c r="K110"/>
  <c r="L110"/>
  <c r="M110"/>
  <c r="N110"/>
  <c r="E42"/>
  <c r="E107"/>
  <c r="F107"/>
  <c r="G107"/>
  <c r="H107"/>
  <c r="I107"/>
  <c r="J107"/>
  <c r="K107"/>
  <c r="L107"/>
  <c r="M107"/>
  <c r="N107"/>
  <c r="D107"/>
  <c r="D42"/>
  <c r="E58"/>
  <c r="E75" s="1"/>
  <c r="F58"/>
  <c r="F75" s="1"/>
  <c r="G58"/>
  <c r="G75" s="1"/>
  <c r="H58"/>
  <c r="H75" s="1"/>
  <c r="I58"/>
  <c r="I75" s="1"/>
  <c r="J58"/>
  <c r="J75" s="1"/>
  <c r="K58"/>
  <c r="K75" s="1"/>
  <c r="L58"/>
  <c r="L75" s="1"/>
  <c r="M58"/>
  <c r="M75" s="1"/>
  <c r="N58"/>
  <c r="N75" s="1"/>
  <c r="D58"/>
  <c r="D75" s="1"/>
  <c r="E74"/>
  <c r="F74"/>
  <c r="G74"/>
  <c r="H74"/>
  <c r="I74"/>
  <c r="J74"/>
  <c r="K74"/>
  <c r="L74"/>
  <c r="M74"/>
  <c r="N74"/>
  <c r="D74"/>
  <c r="D72"/>
  <c r="E128"/>
  <c r="H113"/>
  <c r="L113"/>
  <c r="L122"/>
  <c r="L116"/>
  <c r="L95"/>
  <c r="M95"/>
  <c r="N95"/>
  <c r="L86"/>
  <c r="L87" s="1"/>
  <c r="M86"/>
  <c r="M87" s="1"/>
  <c r="N86"/>
  <c r="L83"/>
  <c r="M83"/>
  <c r="M84" s="1"/>
  <c r="N83"/>
  <c r="G122"/>
  <c r="H122"/>
  <c r="I122"/>
  <c r="J122"/>
  <c r="K122"/>
  <c r="M122"/>
  <c r="N122"/>
  <c r="L96"/>
  <c r="M96"/>
  <c r="N96"/>
  <c r="L91"/>
  <c r="M91"/>
  <c r="N91"/>
  <c r="N87"/>
  <c r="L84"/>
  <c r="N84"/>
  <c r="L80"/>
  <c r="M80"/>
  <c r="N80"/>
  <c r="L63"/>
  <c r="M63"/>
  <c r="N63"/>
  <c r="E137"/>
  <c r="E140"/>
  <c r="E116"/>
  <c r="E52" l="1"/>
  <c r="E31"/>
  <c r="J137"/>
  <c r="J140"/>
  <c r="H42"/>
  <c r="E38"/>
  <c r="F38"/>
  <c r="G38"/>
  <c r="H38"/>
  <c r="I38"/>
  <c r="J38"/>
  <c r="K38"/>
  <c r="L38"/>
  <c r="L39" s="1"/>
  <c r="M38"/>
  <c r="M39" s="1"/>
  <c r="N38"/>
  <c r="N39" s="1"/>
  <c r="D38"/>
  <c r="D39" s="1"/>
  <c r="O9"/>
  <c r="O10"/>
  <c r="O11"/>
  <c r="O14"/>
  <c r="O15"/>
  <c r="O16"/>
  <c r="O17"/>
  <c r="O18"/>
  <c r="O19"/>
  <c r="O20"/>
  <c r="O23"/>
  <c r="O25"/>
  <c r="O28"/>
  <c r="O30"/>
  <c r="O31"/>
  <c r="O36"/>
  <c r="O37"/>
  <c r="O41"/>
  <c r="O43"/>
  <c r="O44"/>
  <c r="O46"/>
  <c r="O50"/>
  <c r="O51"/>
  <c r="O53"/>
  <c r="O57"/>
  <c r="O58"/>
  <c r="O61"/>
  <c r="O62"/>
  <c r="O64"/>
  <c r="O65"/>
  <c r="O66"/>
  <c r="O69"/>
  <c r="O70"/>
  <c r="O71"/>
  <c r="O74"/>
  <c r="O75"/>
  <c r="O78"/>
  <c r="O79"/>
  <c r="O81"/>
  <c r="O85"/>
  <c r="O86"/>
  <c r="O87"/>
  <c r="O88"/>
  <c r="O89"/>
  <c r="O90"/>
  <c r="O91"/>
  <c r="O92"/>
  <c r="O93"/>
  <c r="O94"/>
  <c r="O95"/>
  <c r="O96"/>
  <c r="O97"/>
  <c r="O101"/>
  <c r="O102"/>
  <c r="O103"/>
  <c r="O104"/>
  <c r="O105"/>
  <c r="O106"/>
  <c r="O108"/>
  <c r="O109"/>
  <c r="O111"/>
  <c r="O114"/>
  <c r="O115"/>
  <c r="O117"/>
  <c r="O118"/>
  <c r="O120"/>
  <c r="O121"/>
  <c r="O123"/>
  <c r="O124"/>
  <c r="O126"/>
  <c r="O127"/>
  <c r="O129"/>
  <c r="O130"/>
  <c r="O132"/>
  <c r="O133"/>
  <c r="O135"/>
  <c r="O136"/>
  <c r="O138"/>
  <c r="O139"/>
  <c r="O141"/>
  <c r="O142"/>
  <c r="L24"/>
  <c r="M27"/>
  <c r="N27"/>
  <c r="O4"/>
  <c r="O6"/>
  <c r="O5"/>
  <c r="L143"/>
  <c r="M143"/>
  <c r="N143"/>
  <c r="L140"/>
  <c r="M140"/>
  <c r="N140"/>
  <c r="L137"/>
  <c r="M137"/>
  <c r="N137"/>
  <c r="L134"/>
  <c r="M134"/>
  <c r="N134"/>
  <c r="L131"/>
  <c r="M131"/>
  <c r="N131"/>
  <c r="L128"/>
  <c r="M128"/>
  <c r="N128"/>
  <c r="L125"/>
  <c r="M125"/>
  <c r="N125"/>
  <c r="L119"/>
  <c r="M119"/>
  <c r="N119"/>
  <c r="M116"/>
  <c r="N116"/>
  <c r="L112"/>
  <c r="M112"/>
  <c r="M113" s="1"/>
  <c r="N112"/>
  <c r="N113" s="1"/>
  <c r="L98"/>
  <c r="L99" s="1"/>
  <c r="L100" s="1"/>
  <c r="M98"/>
  <c r="M99" s="1"/>
  <c r="M100" s="1"/>
  <c r="N98"/>
  <c r="N99" s="1"/>
  <c r="N100" s="1"/>
  <c r="L73"/>
  <c r="M73"/>
  <c r="N73"/>
  <c r="L72"/>
  <c r="M72"/>
  <c r="N72"/>
  <c r="L70"/>
  <c r="L71" s="1"/>
  <c r="M70"/>
  <c r="M71" s="1"/>
  <c r="N70"/>
  <c r="N71" s="1"/>
  <c r="L67"/>
  <c r="L68" s="1"/>
  <c r="M67"/>
  <c r="M68" s="1"/>
  <c r="N67"/>
  <c r="N68" s="1"/>
  <c r="L59"/>
  <c r="L60" s="1"/>
  <c r="M59"/>
  <c r="M60" s="1"/>
  <c r="N59"/>
  <c r="N60" s="1"/>
  <c r="M55"/>
  <c r="M56" s="1"/>
  <c r="N55"/>
  <c r="N56" s="1"/>
  <c r="L52"/>
  <c r="M52"/>
  <c r="N52"/>
  <c r="M48"/>
  <c r="M49" s="1"/>
  <c r="N48"/>
  <c r="N49" s="1"/>
  <c r="L45"/>
  <c r="M45"/>
  <c r="N45"/>
  <c r="L42"/>
  <c r="M42"/>
  <c r="N42"/>
  <c r="L33"/>
  <c r="M33"/>
  <c r="N33"/>
  <c r="M34"/>
  <c r="M35" s="1"/>
  <c r="L31"/>
  <c r="M31"/>
  <c r="N31"/>
  <c r="L27"/>
  <c r="L21"/>
  <c r="L22" s="1"/>
  <c r="M21"/>
  <c r="M22" s="1"/>
  <c r="N21"/>
  <c r="N22" s="1"/>
  <c r="L17"/>
  <c r="M17"/>
  <c r="N17"/>
  <c r="L12"/>
  <c r="L13" s="1"/>
  <c r="M12"/>
  <c r="M13" s="1"/>
  <c r="N12"/>
  <c r="N13" s="1"/>
  <c r="L7"/>
  <c r="L8" s="1"/>
  <c r="M7"/>
  <c r="M8" s="1"/>
  <c r="N7"/>
  <c r="N8" s="1"/>
  <c r="I17"/>
  <c r="E70"/>
  <c r="E71" s="1"/>
  <c r="F70"/>
  <c r="F71" s="1"/>
  <c r="G70"/>
  <c r="G71" s="1"/>
  <c r="H70"/>
  <c r="H71" s="1"/>
  <c r="I70"/>
  <c r="I71" s="1"/>
  <c r="J70"/>
  <c r="K70"/>
  <c r="D70"/>
  <c r="D71" s="1"/>
  <c r="F98"/>
  <c r="F99" s="1"/>
  <c r="F100" s="1"/>
  <c r="G98"/>
  <c r="G99" s="1"/>
  <c r="G100" s="1"/>
  <c r="H98"/>
  <c r="H99" s="1"/>
  <c r="H100" s="1"/>
  <c r="I98"/>
  <c r="I99" s="1"/>
  <c r="I100" s="1"/>
  <c r="J98"/>
  <c r="J99" s="1"/>
  <c r="J100" s="1"/>
  <c r="K98"/>
  <c r="K99" s="1"/>
  <c r="K100" s="1"/>
  <c r="F82"/>
  <c r="F83" s="1"/>
  <c r="F84" s="1"/>
  <c r="G82"/>
  <c r="G83" s="1"/>
  <c r="G84" s="1"/>
  <c r="H82"/>
  <c r="H83" s="1"/>
  <c r="H84" s="1"/>
  <c r="I82"/>
  <c r="I83" s="1"/>
  <c r="I84" s="1"/>
  <c r="J82"/>
  <c r="J83" s="1"/>
  <c r="J84" s="1"/>
  <c r="K82"/>
  <c r="K83" s="1"/>
  <c r="K84" s="1"/>
  <c r="D73"/>
  <c r="E23"/>
  <c r="F23"/>
  <c r="G23"/>
  <c r="H23"/>
  <c r="I23"/>
  <c r="D23"/>
  <c r="J17"/>
  <c r="J12"/>
  <c r="J13" s="1"/>
  <c r="D12"/>
  <c r="D13" s="1"/>
  <c r="E12"/>
  <c r="E13" s="1"/>
  <c r="D7"/>
  <c r="D8" s="1"/>
  <c r="I24"/>
  <c r="J7"/>
  <c r="J8" s="1"/>
  <c r="K7"/>
  <c r="K8" s="1"/>
  <c r="G24"/>
  <c r="K71"/>
  <c r="D33"/>
  <c r="D21"/>
  <c r="D22" s="1"/>
  <c r="L55"/>
  <c r="L56" s="1"/>
  <c r="O47"/>
  <c r="D17"/>
  <c r="E72"/>
  <c r="F72"/>
  <c r="G72"/>
  <c r="H72"/>
  <c r="I72"/>
  <c r="J72"/>
  <c r="K72"/>
  <c r="E73"/>
  <c r="F73"/>
  <c r="G73"/>
  <c r="H73"/>
  <c r="I73"/>
  <c r="J73"/>
  <c r="K73"/>
  <c r="F33"/>
  <c r="G33"/>
  <c r="H33"/>
  <c r="I33"/>
  <c r="J33"/>
  <c r="K33"/>
  <c r="E21"/>
  <c r="E22" s="1"/>
  <c r="F21"/>
  <c r="F22" s="1"/>
  <c r="G21"/>
  <c r="G22" s="1"/>
  <c r="H21"/>
  <c r="H22" s="1"/>
  <c r="I21"/>
  <c r="I22" s="1"/>
  <c r="J21"/>
  <c r="J22" s="1"/>
  <c r="K21"/>
  <c r="K22" s="1"/>
  <c r="E98"/>
  <c r="E99" s="1"/>
  <c r="E100" s="1"/>
  <c r="D98"/>
  <c r="D99" s="1"/>
  <c r="D100" s="1"/>
  <c r="D82"/>
  <c r="D83" s="1"/>
  <c r="D84" s="1"/>
  <c r="E82"/>
  <c r="E83" s="1"/>
  <c r="E84" s="1"/>
  <c r="D67"/>
  <c r="F67"/>
  <c r="F68" s="1"/>
  <c r="G67"/>
  <c r="G68" s="1"/>
  <c r="H67"/>
  <c r="H68" s="1"/>
  <c r="I67"/>
  <c r="I68" s="1"/>
  <c r="J67"/>
  <c r="J68" s="1"/>
  <c r="K67"/>
  <c r="K68" s="1"/>
  <c r="E67"/>
  <c r="E68" s="1"/>
  <c r="J143"/>
  <c r="I143"/>
  <c r="H143"/>
  <c r="G143"/>
  <c r="F143"/>
  <c r="E143"/>
  <c r="D143"/>
  <c r="K140"/>
  <c r="I140"/>
  <c r="H140"/>
  <c r="G140"/>
  <c r="F140"/>
  <c r="D140"/>
  <c r="F137"/>
  <c r="G137"/>
  <c r="H137"/>
  <c r="I137"/>
  <c r="K137"/>
  <c r="D137"/>
  <c r="D134"/>
  <c r="E134"/>
  <c r="F134"/>
  <c r="G134"/>
  <c r="H134"/>
  <c r="I134"/>
  <c r="J134"/>
  <c r="K134"/>
  <c r="E131"/>
  <c r="F131"/>
  <c r="G131"/>
  <c r="H131"/>
  <c r="I131"/>
  <c r="J131"/>
  <c r="K131"/>
  <c r="D131"/>
  <c r="F128"/>
  <c r="G128"/>
  <c r="H128"/>
  <c r="I128"/>
  <c r="J128"/>
  <c r="K128"/>
  <c r="D128"/>
  <c r="D125"/>
  <c r="K125"/>
  <c r="J125"/>
  <c r="I125"/>
  <c r="H125"/>
  <c r="G125"/>
  <c r="F125"/>
  <c r="E125"/>
  <c r="E122"/>
  <c r="F122"/>
  <c r="D122"/>
  <c r="E119"/>
  <c r="F119"/>
  <c r="G119"/>
  <c r="H119"/>
  <c r="I119"/>
  <c r="J119"/>
  <c r="K119"/>
  <c r="D119"/>
  <c r="F116"/>
  <c r="G116"/>
  <c r="H116"/>
  <c r="I116"/>
  <c r="J116"/>
  <c r="K116"/>
  <c r="D116"/>
  <c r="E110"/>
  <c r="F110"/>
  <c r="D110"/>
  <c r="E91"/>
  <c r="F91"/>
  <c r="G91"/>
  <c r="H91"/>
  <c r="I91"/>
  <c r="J91"/>
  <c r="K91"/>
  <c r="D91"/>
  <c r="E80"/>
  <c r="F80"/>
  <c r="G80"/>
  <c r="H80"/>
  <c r="I80"/>
  <c r="J80"/>
  <c r="K80"/>
  <c r="D59"/>
  <c r="D60" s="1"/>
  <c r="E59"/>
  <c r="E60" s="1"/>
  <c r="F59"/>
  <c r="F60" s="1"/>
  <c r="G59"/>
  <c r="G60" s="1"/>
  <c r="H59"/>
  <c r="H60" s="1"/>
  <c r="I59"/>
  <c r="I60" s="1"/>
  <c r="J59"/>
  <c r="J60" s="1"/>
  <c r="K59"/>
  <c r="K60" s="1"/>
  <c r="F52"/>
  <c r="G52"/>
  <c r="H52"/>
  <c r="I52"/>
  <c r="J52"/>
  <c r="K52"/>
  <c r="D52"/>
  <c r="E45"/>
  <c r="F45"/>
  <c r="G45"/>
  <c r="H45"/>
  <c r="I45"/>
  <c r="J45"/>
  <c r="K45"/>
  <c r="D45"/>
  <c r="G42"/>
  <c r="I42"/>
  <c r="J42"/>
  <c r="F42"/>
  <c r="E39"/>
  <c r="F39"/>
  <c r="G39"/>
  <c r="H39"/>
  <c r="I39"/>
  <c r="J39"/>
  <c r="K39"/>
  <c r="F31"/>
  <c r="G31"/>
  <c r="H31"/>
  <c r="I31"/>
  <c r="J31"/>
  <c r="K31"/>
  <c r="D31"/>
  <c r="G17"/>
  <c r="H17"/>
  <c r="K17"/>
  <c r="K63"/>
  <c r="J63"/>
  <c r="I63"/>
  <c r="H63"/>
  <c r="G63"/>
  <c r="F63"/>
  <c r="E63"/>
  <c r="D63"/>
  <c r="K48"/>
  <c r="K49" s="1"/>
  <c r="J48"/>
  <c r="J49" s="1"/>
  <c r="I48"/>
  <c r="I49" s="1"/>
  <c r="H48"/>
  <c r="H49" s="1"/>
  <c r="G48"/>
  <c r="G49" s="1"/>
  <c r="F48"/>
  <c r="F49" s="1"/>
  <c r="E48"/>
  <c r="E49" s="1"/>
  <c r="D48"/>
  <c r="D49" s="1"/>
  <c r="D86"/>
  <c r="D87" s="1"/>
  <c r="E86"/>
  <c r="E87" s="1"/>
  <c r="F86"/>
  <c r="F87" s="1"/>
  <c r="G86"/>
  <c r="G87" s="1"/>
  <c r="H86"/>
  <c r="H87" s="1"/>
  <c r="I86"/>
  <c r="I87" s="1"/>
  <c r="J86"/>
  <c r="J87" s="1"/>
  <c r="K86"/>
  <c r="K87" s="1"/>
  <c r="H12"/>
  <c r="H13" s="1"/>
  <c r="I12"/>
  <c r="I13" s="1"/>
  <c r="K12"/>
  <c r="K13" s="1"/>
  <c r="F12"/>
  <c r="F13" s="1"/>
  <c r="G12"/>
  <c r="G13" s="1"/>
  <c r="D55"/>
  <c r="D56" s="1"/>
  <c r="E55"/>
  <c r="E56" s="1"/>
  <c r="F55"/>
  <c r="F56" s="1"/>
  <c r="G55"/>
  <c r="G56" s="1"/>
  <c r="H55"/>
  <c r="H56" s="1"/>
  <c r="I55"/>
  <c r="I56" s="1"/>
  <c r="J55"/>
  <c r="J56" s="1"/>
  <c r="K55"/>
  <c r="K56" s="1"/>
  <c r="F17"/>
  <c r="E112"/>
  <c r="E113" s="1"/>
  <c r="F112"/>
  <c r="F113" s="1"/>
  <c r="G112"/>
  <c r="G113" s="1"/>
  <c r="H112"/>
  <c r="I112"/>
  <c r="I113" s="1"/>
  <c r="J112"/>
  <c r="J113" s="1"/>
  <c r="K112"/>
  <c r="K113" s="1"/>
  <c r="D112"/>
  <c r="D113" s="1"/>
  <c r="E95"/>
  <c r="E96" s="1"/>
  <c r="F95"/>
  <c r="F96" s="1"/>
  <c r="G95"/>
  <c r="G96" s="1"/>
  <c r="H95"/>
  <c r="H96" s="1"/>
  <c r="I95"/>
  <c r="I96" s="1"/>
  <c r="J95"/>
  <c r="J96" s="1"/>
  <c r="K95"/>
  <c r="K96" s="1"/>
  <c r="D95"/>
  <c r="D96" s="1"/>
  <c r="J71"/>
  <c r="J34" l="1"/>
  <c r="J35" s="1"/>
  <c r="G34"/>
  <c r="G35" s="1"/>
  <c r="M144"/>
  <c r="H34"/>
  <c r="H35" s="1"/>
  <c r="N34"/>
  <c r="N35" s="1"/>
  <c r="N144" s="1"/>
  <c r="L34"/>
  <c r="L35" s="1"/>
  <c r="K34"/>
  <c r="K35" s="1"/>
  <c r="K144" s="1"/>
  <c r="O33"/>
  <c r="I34"/>
  <c r="I35" s="1"/>
  <c r="O22"/>
  <c r="O32"/>
  <c r="O84"/>
  <c r="O83"/>
  <c r="O82"/>
  <c r="O21"/>
  <c r="O13"/>
  <c r="O12"/>
  <c r="O72"/>
  <c r="O24"/>
  <c r="O73"/>
  <c r="O80"/>
  <c r="O122"/>
  <c r="O116"/>
  <c r="O128"/>
  <c r="O119"/>
  <c r="O110"/>
  <c r="O63"/>
  <c r="O45"/>
  <c r="O42"/>
  <c r="O134"/>
  <c r="O137"/>
  <c r="O140"/>
  <c r="O143"/>
  <c r="O131"/>
  <c r="O125"/>
  <c r="O52"/>
  <c r="O38"/>
  <c r="O113"/>
  <c r="O107"/>
  <c r="O39"/>
  <c r="O112"/>
  <c r="O68"/>
  <c r="O67"/>
  <c r="O60"/>
  <c r="O59"/>
  <c r="O100"/>
  <c r="O99"/>
  <c r="O98"/>
  <c r="O56"/>
  <c r="O55"/>
  <c r="O54"/>
  <c r="E17"/>
  <c r="F34"/>
  <c r="F35" s="1"/>
  <c r="L48"/>
  <c r="L49" s="1"/>
  <c r="O49" s="1"/>
  <c r="N76"/>
  <c r="N77" s="1"/>
  <c r="D76"/>
  <c r="D77" s="1"/>
  <c r="G27"/>
  <c r="L76"/>
  <c r="L77" s="1"/>
  <c r="D34"/>
  <c r="D35" s="1"/>
  <c r="D144" s="1"/>
  <c r="F27"/>
  <c r="M76"/>
  <c r="M77" s="1"/>
  <c r="F7"/>
  <c r="F8" s="1"/>
  <c r="H76"/>
  <c r="H77" s="1"/>
  <c r="E76"/>
  <c r="J76"/>
  <c r="J77" s="1"/>
  <c r="F76"/>
  <c r="F77" s="1"/>
  <c r="I76"/>
  <c r="I77" s="1"/>
  <c r="K76"/>
  <c r="K77" s="1"/>
  <c r="G76"/>
  <c r="G77" s="1"/>
  <c r="E34"/>
  <c r="I27"/>
  <c r="H27"/>
  <c r="K27"/>
  <c r="J26"/>
  <c r="J27" s="1"/>
  <c r="G7"/>
  <c r="G8" s="1"/>
  <c r="E7"/>
  <c r="H7"/>
  <c r="I7"/>
  <c r="I8" s="1"/>
  <c r="D24"/>
  <c r="D27" s="1"/>
  <c r="J144" l="1"/>
  <c r="G144"/>
  <c r="L144"/>
  <c r="I144"/>
  <c r="F144"/>
  <c r="E35"/>
  <c r="O35" s="1"/>
  <c r="O34"/>
  <c r="E8"/>
  <c r="O7"/>
  <c r="E27"/>
  <c r="O27" s="1"/>
  <c r="O26"/>
  <c r="E77"/>
  <c r="O77" s="1"/>
  <c r="O76"/>
  <c r="O48"/>
  <c r="H8"/>
  <c r="H144" s="1"/>
  <c r="E144" l="1"/>
  <c r="O144" s="1"/>
  <c r="O8"/>
</calcChain>
</file>

<file path=xl/comments1.xml><?xml version="1.0" encoding="utf-8"?>
<comments xmlns="http://schemas.openxmlformats.org/spreadsheetml/2006/main">
  <authors>
    <author>admin</author>
  </authors>
  <commentList>
    <comment ref="E50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50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<sst xmlns="http://schemas.openxmlformats.org/spreadsheetml/2006/main" count="574" uniqueCount="302">
  <si>
    <t>Содержание индикатора</t>
  </si>
  <si>
    <t xml:space="preserve">       Часть 1. Требования Бюджетного кодекса Российской Федерации       </t>
  </si>
  <si>
    <t>1.1.</t>
  </si>
  <si>
    <t>1.2.</t>
  </si>
  <si>
    <t xml:space="preserve">Соблюдение требований статьи 107 Бюджетного кодекса Российской Федерации по предельному объему муниципального долга          </t>
  </si>
  <si>
    <t>1.3.</t>
  </si>
  <si>
    <t>1.4.</t>
  </si>
  <si>
    <t xml:space="preserve">Соблюдение требований статьи 111 Бюджетного кодекса Российской Федерации по предельному объему расходов на обслуживание муниципального долга                                          </t>
  </si>
  <si>
    <t>1.5.</t>
  </si>
  <si>
    <t xml:space="preserve">Соблюдение требований статьи 106 Бюджетного кодекса Российской Федерации по предельному объему муниципальных заимствований   </t>
  </si>
  <si>
    <t>Часть 2. Условия качества управления местными бюджетами</t>
  </si>
  <si>
    <t>2.1.</t>
  </si>
  <si>
    <t>Утверждение бюджета поселения на очередной финансовый год и плановый период</t>
  </si>
  <si>
    <t>2.2.</t>
  </si>
  <si>
    <t xml:space="preserve">Удельный вес расходов бюджета, формируемых в рамках программ, в общем объеме расходов бюджета поселения                     </t>
  </si>
  <si>
    <t>2.3.</t>
  </si>
  <si>
    <t>2.4.</t>
  </si>
  <si>
    <t xml:space="preserve">Количество изменений, внесенных в решения о бюджете   </t>
  </si>
  <si>
    <t>2.5.</t>
  </si>
  <si>
    <t>Размещение на официальных сайтах органов местного самоуправления поселений (публикация) брошюры «Бюджет для граждан»</t>
  </si>
  <si>
    <t>2.6.</t>
  </si>
  <si>
    <t>2.7.</t>
  </si>
  <si>
    <t xml:space="preserve">Наличие результатов ежегодной оценки эффективности налоговых льгот и ставок налогов, установленных представительными  органами муниципальных образований в соответствии с порядком, утвержденным муниципальным правовым актом                     </t>
  </si>
  <si>
    <t>2.8.</t>
  </si>
  <si>
    <t>2.9.</t>
  </si>
  <si>
    <t>Исполнение бюджета поселений по доходам без учета безвозмездных поступлений к первоначально утвержденному уровню</t>
  </si>
  <si>
    <t>2.10.</t>
  </si>
  <si>
    <t>Состояние недоимки по платежам в бюджетную систему Российской Федерации бюджета поселения</t>
  </si>
  <si>
    <t>2.11.</t>
  </si>
  <si>
    <t xml:space="preserve">Соблюдение установленных нормативов формирования расходов на содержание органов местного самоуправления поселения          </t>
  </si>
  <si>
    <t>2.12.</t>
  </si>
  <si>
    <t>Отношение прироста расходов бюджета поселения в отчетном финансовом году, не обеспеченных соответствующим приростом доходов бюджета, к объему расходов поселения</t>
  </si>
  <si>
    <t>2.14.</t>
  </si>
  <si>
    <t>2.15.</t>
  </si>
  <si>
    <t>2.16.</t>
  </si>
  <si>
    <t>2.17.</t>
  </si>
  <si>
    <t>Отношение объема просроченной кредиторской задолженности поселений к объему расходов бюджета поселения</t>
  </si>
  <si>
    <t>2.18.</t>
  </si>
  <si>
    <t xml:space="preserve">Объем просроченной кредиторской задолженности по выплате заработной платы за счет средств бюджета поселения </t>
  </si>
  <si>
    <t>2.19.</t>
  </si>
  <si>
    <t>Отношение расходов на обслуживание муниципального долга поселений (за исключением расходов на обслуживание бюджетных кредитов) к среднему объему муниципального долга поселения</t>
  </si>
  <si>
    <t>2.20.</t>
  </si>
  <si>
    <t>Просроченная задолженность по долговым обязательствам поселения</t>
  </si>
  <si>
    <t>2.21.</t>
  </si>
  <si>
    <t>Уровень долговой нагрузки на муниципальный бюджет</t>
  </si>
  <si>
    <t>2.22.</t>
  </si>
  <si>
    <t>2.23.</t>
  </si>
  <si>
    <t>Ежемесячное размещение на официальных сайтах органов местного самоуправления поселений отчетов об исполнении бюджета поселения</t>
  </si>
  <si>
    <t>2.24.</t>
  </si>
  <si>
    <t>2.25.</t>
  </si>
  <si>
    <t xml:space="preserve">Муниципальный правовой акт, устанавливающий порядок и сроки составления проекта местного бюджета. </t>
  </si>
  <si>
    <t>Муниципальный правовой акт, устанавливающий порядок рассмотрения проекта решения о бюджете и его утверждения.</t>
  </si>
  <si>
    <t>Муниципальный правовой акт, содержащий порядок проведения публичных слушаний по проекту бюджета.</t>
  </si>
  <si>
    <t>2.30.</t>
  </si>
  <si>
    <t>Муниципальный правовой акт, предусматривающий порядок использования бюджетных ассигнований резервного фонда местной администрации, предусмотренных в составе местного бюджета.</t>
  </si>
  <si>
    <t>2.31.</t>
  </si>
  <si>
    <t>Муниципальный правовой акт, определяющий порядок ведения расходных обязательств поселения</t>
  </si>
  <si>
    <t>Муниципальный правовой акт, устанавливающий методику планирования бюджетных ассигнований.</t>
  </si>
  <si>
    <t>Муниципальный правовой акт, устанавливающий порядок составления и ведения сводной бюджетной росписи, включая внесение изменений в нее.</t>
  </si>
  <si>
    <t>Муниципальный правовой акт, устанавливающий порядок завершения операций по исполнению бюджета в текущем финансовом году.</t>
  </si>
  <si>
    <t>Муниципальный правовой акт, устанавливающий порядок составления и ведения кассового плана.</t>
  </si>
  <si>
    <t xml:space="preserve">Соотношение недополученных доходов по местным налогам в результате действия налоговых льгот, установленных            
представительными органами муниципальных образовании, к общему объему поступивших местных налогов
            </t>
  </si>
  <si>
    <t xml:space="preserve">Размещение в средствах массовой информации и (или) на  официальном сайте администрации муниципального образования решений представительного органа о бюджете, годового  отчета о его исполнении, ежеквартальных сведений о ходе исполнения местного бюджета и о численности муниципальных служащих  органов местного самоуправления, работников муниципальных учреждений с указанием фактических затрат на их денежное содержание                                                    </t>
  </si>
  <si>
    <t xml:space="preserve">Номер индикатора п/п   </t>
  </si>
  <si>
    <t xml:space="preserve">Соблюдение требований статьи 92.1 Бюджетного кодекса Российской Федерации по предельному объему дефицита бюджета поселения                                                     
</t>
  </si>
  <si>
    <t xml:space="preserve">Соблюдение верхнего предела муниципального долга, установленного решением о бюджете на соответствующий          
финансовый год                                             
</t>
  </si>
  <si>
    <t xml:space="preserve">Проведение публичных слушаний по проекту бюджета поселения и проекту годового отчета об  исполнении бюджета поселения                 
</t>
  </si>
  <si>
    <t xml:space="preserve">Отношение показателей уточненного плана по налоговым и неналоговым доходам поселения к показателям первоначального плана                                                         
</t>
  </si>
  <si>
    <t xml:space="preserve">Значения показателя (Р) </t>
  </si>
  <si>
    <t>да</t>
  </si>
  <si>
    <t>нет</t>
  </si>
  <si>
    <t>Аi – фактический размер дефицита бюджета i-го поселения на конец отчетного периода;</t>
  </si>
  <si>
    <t>Дi – фактический объем доходов бюджета i-го поселения на конец отчетного периода;</t>
  </si>
  <si>
    <t>Гi – фактический объем безвозмездных поступлений i-го поселения на конец отчетного периода;</t>
  </si>
  <si>
    <t>Балльная оценка целевого значения (О)</t>
  </si>
  <si>
    <t>Аi – фактический объем муниципального долга i-го поселения на конец отчетного периода;</t>
  </si>
  <si>
    <t>Бi – уточненный годовой план доходов бюджета i-го поселения на конец отчетного периода;</t>
  </si>
  <si>
    <t>Bi – уточненный годовой план безвозмездных поступлений i-го поселения на конец отчетного периода;</t>
  </si>
  <si>
    <t>Аi – фактический объем муниципального долга i-го поселения на конец отчетного года;</t>
  </si>
  <si>
    <t>Bi – верхний предел муниципального долга i-го поселения, установленный решением о бюджете на соответствующий финансовый год</t>
  </si>
  <si>
    <t>Аi – фактический объем расходов на обслуживание муниципального долга i-го поселения на конец отчетного периода;</t>
  </si>
  <si>
    <t>Бi – фактический объем расходов бюджета i-го поселения на конец отчетного периода;</t>
  </si>
  <si>
    <t xml:space="preserve">Bi – фактический объем расходов i-го поселения, осуществляемых за счет субвенций, предоставляемых из бюджетов другого уровня, на конец отчетного периода </t>
  </si>
  <si>
    <t>Аi – фактический объем заимствований i-го поселения в отчетном периоде;</t>
  </si>
  <si>
    <t>Бi – размер дефицита местного бюджета на конец отчетного периода i-го поселения;</t>
  </si>
  <si>
    <t>Bi – сумма, направляемая в отчетном периоде на погашение долговых обязательств i-го поселения</t>
  </si>
  <si>
    <t>Аi – наличие решения i-го поселения о бюджете поселения на очередной финансовый год и плановый период</t>
  </si>
  <si>
    <t>Бi – исполнение бюджета i-го поселения по расходам на конец отчетного периода, за исключением расходов, осуществляемых за счет целевых межбюджетных трансфертов, предоставляемых из бюджетов другого уровня</t>
  </si>
  <si>
    <t>Пi – проведение публичных слушаний по проекту бюджета муниципального образования(+1)</t>
  </si>
  <si>
    <t>Бi – проведение публичных слушаний по проекту годового отчета об исполнении бюджета муниципального образования(+1)</t>
  </si>
  <si>
    <t>Аi – количество изменений, внесенных в отчетном периоде в бюджет i-го поселения в соответствии с решением о бюджете на соответствующий финансовый год</t>
  </si>
  <si>
    <t>Аi- Информация, предоставляемая поселениями</t>
  </si>
  <si>
    <t>Аi – уточненный план в соответствии с решением о бюджете на конец отчетного периода по налоговым и неналоговым доходам в i-м поселении;</t>
  </si>
  <si>
    <t>Бi – первоначальный план в соответствии с решением о бюджете на отчетный финансовый год по налоговым и неналоговым доходам в i-м поселении</t>
  </si>
  <si>
    <t>Аi – наличие муниципального правового акта, устанавливающего порядок ежегодной оценки эффективности налоговых льгот и ставок налогов, установленных представительными органами муниципальных образований</t>
  </si>
  <si>
    <t>Аi – объем недополученных доходов по местным налогам в результате действия налоговых льгот, установленных представительным органом i-го муниципального образования в отчетном финансовом году;</t>
  </si>
  <si>
    <t>Bi – фактический объем доходов от поступления местных налогов в i-м муниципальном образовании в отчетном финансовом году</t>
  </si>
  <si>
    <t>Аi – объем доходов бюджета i-го поселения без учета безвозмездных поступлений в отчетном финансовом году;</t>
  </si>
  <si>
    <t>Bi – первоначально утвержденный решением о бюджете i-го поселения объем доходов без учета безвозмездных поступлений</t>
  </si>
  <si>
    <t>Аi – наличие фактов использования средств не по целевому назначению</t>
  </si>
  <si>
    <r>
      <t>А</t>
    </r>
    <r>
      <rPr>
        <vertAlign val="subscript"/>
        <sz val="12"/>
        <color indexed="8"/>
        <rFont val="Times New Roman"/>
        <family val="1"/>
        <charset val="204"/>
      </rPr>
      <t>i</t>
    </r>
    <r>
      <rPr>
        <sz val="12"/>
        <color indexed="8"/>
        <rFont val="Times New Roman"/>
        <family val="1"/>
        <charset val="204"/>
      </rPr>
      <t xml:space="preserve"> – объем просроченной кредиторской задолженности i-го поселения на 1 января текущего финансового года;</t>
    </r>
  </si>
  <si>
    <r>
      <t>B</t>
    </r>
    <r>
      <rPr>
        <vertAlign val="subscript"/>
        <sz val="12"/>
        <color indexed="8"/>
        <rFont val="Times New Roman"/>
        <family val="1"/>
        <charset val="204"/>
      </rPr>
      <t>i</t>
    </r>
    <r>
      <rPr>
        <sz val="12"/>
        <color indexed="8"/>
        <rFont val="Times New Roman"/>
        <family val="1"/>
        <charset val="204"/>
      </rPr>
      <t xml:space="preserve"> – объем расходов бюджета i-го поселения в отчетном финансовом году</t>
    </r>
  </si>
  <si>
    <r>
      <t>А</t>
    </r>
    <r>
      <rPr>
        <vertAlign val="subscript"/>
        <sz val="12"/>
        <color indexed="8"/>
        <rFont val="Times New Roman"/>
        <family val="1"/>
        <charset val="204"/>
      </rPr>
      <t>i</t>
    </r>
    <r>
      <rPr>
        <sz val="12"/>
        <color indexed="8"/>
        <rFont val="Times New Roman"/>
        <family val="1"/>
        <charset val="204"/>
      </rPr>
      <t xml:space="preserve"> – объем просроченной кредиторской задолженности i-го поселения по выплате заработной платы на 1 января текущего финансового года</t>
    </r>
  </si>
  <si>
    <r>
      <t>А</t>
    </r>
    <r>
      <rPr>
        <vertAlign val="subscript"/>
        <sz val="12"/>
        <color indexed="8"/>
        <rFont val="Times New Roman"/>
        <family val="1"/>
        <charset val="204"/>
      </rPr>
      <t>i</t>
    </r>
    <r>
      <rPr>
        <sz val="12"/>
        <color indexed="8"/>
        <rFont val="Times New Roman"/>
        <family val="1"/>
        <charset val="204"/>
      </rPr>
      <t xml:space="preserve"> – объем расходов на обслуживание муниципального долга i-го поселения (за исключением расходов на обслуживание бюджетных кредитов) в отчетном финансовом году;</t>
    </r>
  </si>
  <si>
    <r>
      <t>B</t>
    </r>
    <r>
      <rPr>
        <vertAlign val="subscript"/>
        <sz val="12"/>
        <color indexed="8"/>
        <rFont val="Times New Roman"/>
        <family val="1"/>
        <charset val="204"/>
      </rPr>
      <t>i</t>
    </r>
    <r>
      <rPr>
        <sz val="12"/>
        <color indexed="8"/>
        <rFont val="Times New Roman"/>
        <family val="1"/>
        <charset val="204"/>
      </rPr>
      <t xml:space="preserve"> – средний объем муниципального долга (за исключением долговых обязательств по бюджетным кредитам и муниципальным гарантиям) i-го поселения</t>
    </r>
  </si>
  <si>
    <t>Бi – просроченная задолженность по бюджетным кредитам, привлеченным в местный бюджет i-м поселения, на конец отчетного периода;</t>
  </si>
  <si>
    <t>Bi – просроченная задолженность по кредитам, полученным i-м поселения от кредитных организаций, на конец отчетного периода;</t>
  </si>
  <si>
    <t>Дi – просроченная задолженность по гарантиям i-го поселения на конец отчетного периода</t>
  </si>
  <si>
    <r>
      <t>А</t>
    </r>
    <r>
      <rPr>
        <vertAlign val="subscript"/>
        <sz val="12"/>
        <color indexed="8"/>
        <rFont val="Times New Roman"/>
        <family val="1"/>
        <charset val="204"/>
      </rPr>
      <t>i</t>
    </r>
    <r>
      <rPr>
        <sz val="12"/>
        <color indexed="8"/>
        <rFont val="Times New Roman"/>
        <family val="1"/>
        <charset val="204"/>
      </rPr>
      <t xml:space="preserve"> – объем муниципального долга i-го поселения на 1 января текущего финансового года;</t>
    </r>
  </si>
  <si>
    <r>
      <t>B</t>
    </r>
    <r>
      <rPr>
        <vertAlign val="subscript"/>
        <sz val="12"/>
        <color indexed="8"/>
        <rFont val="Times New Roman"/>
        <family val="1"/>
        <charset val="204"/>
      </rPr>
      <t>i</t>
    </r>
    <r>
      <rPr>
        <sz val="12"/>
        <color indexed="8"/>
        <rFont val="Times New Roman"/>
        <family val="1"/>
        <charset val="204"/>
      </rPr>
      <t xml:space="preserve"> – объем доходов бюджета i-го поселения в отчетном финансовом году (без учета безвозмездных поступлений)</t>
    </r>
  </si>
  <si>
    <t>Пi – размещение в средствах массовой информации и (или) на официальном сайте администрации поселения проекта местного бюджета (+1);</t>
  </si>
  <si>
    <t>Бi – размещение в средствах массовой информации и (или) на официальном сайте администрации муниципального образования решений представительных органов об утверждении местного бюджета на отчетный финансовый год (+1);</t>
  </si>
  <si>
    <t>Оi – размещение в средствах массовой информации и (или) на официальном сайте администрации муниципального образования годового отчета об   исполнении местного бюджета;</t>
  </si>
  <si>
    <t>Сi – размещение в средствах массовой информации и (или) на официальном сайте администрации муниципального образования ежеквартальных сведений о ходе исполнения местного бюджета (+1);</t>
  </si>
  <si>
    <t>Чi – размещение в средствах массовой информации и (или) на официальном сайте администрации поселения ежеквартальных сведений о численности муниципальных служащих органов местного самоуправления, работников муниципальных учреждений с указанием фактических затрат на их денежное содержание (+1)</t>
  </si>
  <si>
    <r>
      <t>A</t>
    </r>
    <r>
      <rPr>
        <vertAlign val="subscript"/>
        <sz val="12"/>
        <color indexed="8"/>
        <rFont val="Times New Roman"/>
        <family val="1"/>
        <charset val="204"/>
      </rPr>
      <t>i</t>
    </r>
    <r>
      <rPr>
        <sz val="12"/>
        <color indexed="8"/>
        <rFont val="Times New Roman"/>
        <family val="1"/>
        <charset val="204"/>
      </rPr>
      <t xml:space="preserve"> – количество месяцев в отчетном финансовом году, за которые бюджетная отчетность представлена позже установленного срока</t>
    </r>
  </si>
  <si>
    <t xml:space="preserve">Аi – наличие муниципального правового акта, устанавливающего порядок и сроки составления проекта местного бюджета. </t>
  </si>
  <si>
    <t>Аi – наличие муниципального правового акта, устанавливающего порядок рассмотрения проекта решения о бюджете и его утверждении</t>
  </si>
  <si>
    <t xml:space="preserve">Аi – наличие муниципального правового акта, содержащий порядок проведения публичных слушаний по проекту бюджета. </t>
  </si>
  <si>
    <t>Аi – наличие муниципального правового акта, предусматривающего порядок использования бюджетных ассигнований резервного фонда местной администрации, предусмотренных в составе местного бюджета.</t>
  </si>
  <si>
    <t>Аi – наличие муниципального правового акта, определяющего порядок ведения расходных обязательств поселения</t>
  </si>
  <si>
    <t>Аi – наличие муниципального правового акта, устанавливающего методику планирования бюджетных ассигнований.</t>
  </si>
  <si>
    <t>Аi – наличие муниципального правового акта, устанавливающего порядок составления и ведения сводной бюджетной росписи, включая внесение изменений в нее.</t>
  </si>
  <si>
    <t xml:space="preserve">Аi – наличие муниципального правового акта, устанавливающего порядок завершения операций по исполнению бюджета в текущем финансовом году. </t>
  </si>
  <si>
    <t>Аi – наличие муниципального правового акта, устанавливающего порядок составления и ведения кассового плана.</t>
  </si>
  <si>
    <t>Аi – недоимка на начало отчетного периода</t>
  </si>
  <si>
    <t>Аi – недоимка на конец отчетного периода</t>
  </si>
  <si>
    <t>ИТОГО</t>
  </si>
  <si>
    <t>Бi – утвержденный норматив расходов на оплату труда (с начислениями)депутатов, выборных должностных лиц местного самоуправления,осуществляющих свои полномочия на постоянной основе, муниципальных служащих в органах местного самоуправления i-го поселения на конец отчетного периода;</t>
  </si>
  <si>
    <t>Аi – расходы на оплату труда (с начислениями)депутатов, выборных должностных лиц местного самоуправления,осуществляющих свои полномочия на постоянной основе, муниципальных служащих в органах местного самоуправления i-го поселения на конец отчетного периода;</t>
  </si>
  <si>
    <t>Наличие фактов неэффективного использования бюджетных средств</t>
  </si>
  <si>
    <t>СТЕПЕНЬ качества управления</t>
  </si>
  <si>
    <t xml:space="preserve">Муниципальный правовой акт, устанавливающий порядок разработки утверждения и реализации муниципальных программ       </t>
  </si>
  <si>
    <t>Аi – наличие муниципального правового акта, устанавливающего порядок разработки, утверждения и реализации муниципальных  программ</t>
  </si>
  <si>
    <t>Аi – исполнение бюджета i-го поселения по расходам, формируемым в рамках муниципальных программ, на конец отчетного периода;</t>
  </si>
  <si>
    <t>Каменское г/п</t>
  </si>
  <si>
    <t>Волчанское с/п</t>
  </si>
  <si>
    <t>Дегтяренское с/п</t>
  </si>
  <si>
    <t>Евдаковское с/п</t>
  </si>
  <si>
    <t>Карпенковское с/п</t>
  </si>
  <si>
    <t>Коденцовское с/п</t>
  </si>
  <si>
    <t>Марковское с/п</t>
  </si>
  <si>
    <t>Сончинское с/п</t>
  </si>
  <si>
    <t>Татаринское с/п</t>
  </si>
  <si>
    <t>Трехстенское с/п</t>
  </si>
  <si>
    <t>Тхоревское с/п</t>
  </si>
  <si>
    <t>Достижение  целевых значений показателей, предусмотренных в дорожной карте Каменского муниципального района, по соотношению средней заработной платы работников учреждений культуры к средней заработной плате в Воронежской области</t>
  </si>
  <si>
    <t>2.13.</t>
  </si>
  <si>
    <t>Своевременность предоставления бюджетной отчетности в финансовый отдел администрации Каменского муниципального района</t>
  </si>
  <si>
    <t>2.26.</t>
  </si>
  <si>
    <t>2.27.</t>
  </si>
  <si>
    <t>2.28.</t>
  </si>
  <si>
    <t>2.29.</t>
  </si>
  <si>
    <t>Решение СНД от 14.11.2007г. №69 «Об утверждении порядка оценки бюджетной и социальной эффективности предоставляемых (планируемых к предоставлению) налоговых льгот»</t>
  </si>
  <si>
    <t>Постановление от 25.11.2013г. №53 «Об утверждении порядка разработки, реализации и оценки эффективности муниципальных программ Карпенковского сельского поселения»</t>
  </si>
  <si>
    <t>Решение СНД от 27.12.2018г. №165  «Об утверждении Порядка составления проекта бюджета Карпенковского  сельского поселения на очередной финансовый год и плановый период»</t>
  </si>
  <si>
    <t>Решение СНД от 14.11.2007г. №66 «Об утверждении положения о бюджетном процессе в Карпенковском сельском поселении»</t>
  </si>
  <si>
    <t>Решение СНД от 27.07.2018г. №152 «Об утверждении Положения о порядке проведения публичных слушаний и общественных обсуждений на территории Карпенковского сельского поселения»,</t>
  </si>
  <si>
    <t>Решение СНД от 06.06.2008г. №16 «Об утверждении порядка использования бюджетных ассигнований резервного фонда администрацииКарпенковского сельского поселения»</t>
  </si>
  <si>
    <t>Решение СНД от 06.06.2008 года №18а «Об утверждении Порядка ведения  реестра расходных обязательств Карпенковского сельского поселения»</t>
  </si>
  <si>
    <t>Решение 61 от 05.07.2007 г «Об утверждении порядка оценки бюджетной и социальной эффективности предоставляемых (планируемых к предоставлению) налоговых льгот</t>
  </si>
  <si>
    <t>постановление администрации Марковского сельского поселения от  27.11.2013  № 72  «Об утверждении порядка разработки, реализации и оценке эффективности муниципальных программ Марковского сельского поселения»</t>
  </si>
  <si>
    <t>Решение 146 от 27.12.2018 г «Об утверждении порядка составления проекта бюджета на очередной финансовый год и  плановый период»</t>
  </si>
  <si>
    <t>Решение 134 от 25.07.2018 г «Об утвержденииположения о порядке проведения публичных слушаний и общественных обсуждений на территории Марковского сельского поселения»</t>
  </si>
  <si>
    <t>постановление № 19 от 27.04.2015 "Об утверждении положения о порядке расходования средств резервного фонда администрации Марковского сельского поселения для предупреждения и ликвидации чрезвычайных ситуаций "</t>
  </si>
  <si>
    <t>Постановление № 27 от 01.11.2010 г. «Об утверждении Порядка ведения реестра расходных обязательств Марковского сельского поселения»</t>
  </si>
  <si>
    <t>Решение 64  от 15.11.2007 г «Об  утверждении положения о бюджетном процессе в Марковском сельском поселении»</t>
  </si>
  <si>
    <t>Решение СНД от 14.11.2007г. №24 «Об утверждении порядка оценки бюджетной и социальной эффективности предоставляемых (планируемых к предоставлению) налоговых льгот»</t>
  </si>
  <si>
    <t>Решение СНД № 124 от 27.12.2018 г. « Об утверждении Порядка  составления проекта бюджета Волчанского сельского поселения на очередной финансовый год и плановый период».</t>
  </si>
  <si>
    <t>Решение СНД № 108 от 16.08.2018 г. « Об утверждении Положения о порядке проведения публичных слушаний и общественных обсуждений и общественных обсуждений на территории Волчанского сельского поселения».</t>
  </si>
  <si>
    <t>постановление администрации Татаринского сельского поселения от  15.11.2013  № 34  «Об утверждении порядка разработки, реализации и оценке эффективности муниципальных программ Татаринского сельского поселения»</t>
  </si>
  <si>
    <t>Решение 180 от 27.12.2018 г «Об утверждении порядка составления проекта бюджета на очередной финансовый год и  плановый период»</t>
  </si>
  <si>
    <t>Решение 63  от 18.12.2007 г «Об  утверждении положения о бюджетном процессе в Татаринском сельском поселении»</t>
  </si>
  <si>
    <t>Решение 162 от 03.08.2018 г «Об утвержденииположения о порядке проведения публичных слушаний и общественных обсуждений на территории Татаринского сельского поселения»</t>
  </si>
  <si>
    <t>Решение СНД от 27.06.2008г. №74«Об утверждении порядка использования бюджетных ассигнований резервного фонда администрацииТатаринского сельского поселения»</t>
  </si>
  <si>
    <t>Постановление № 39 от 18.11.2013 г. «Об утверждении порядка разработки, реализации и оценки эффективности муниципальных программ Трехстенского сельского поселения»</t>
  </si>
  <si>
    <t>Решение № 143 от 27.12.2018 г. «Об утверждении Порядка составления проекта бюджета Трехстенского сельского поселения на очередной финансовый год и плановый период»</t>
  </si>
  <si>
    <t xml:space="preserve">Решение № 65 от 28.09.2007 г. «Об утверждении положения о бюджетном процессе в Трехстенском сельском поселении» (в редакции о внесен. измен. от 28.05.2008 г № 82, от 10.03.2009 г. № 108, от 04.07.2014 г. № 158, от 13.05.2016 г. № 36, от 09.12.2016 г. № 52, от 11.12.2017 г. № 98)  </t>
  </si>
  <si>
    <t xml:space="preserve">Решение № 128 от 25.07.2018 г. «Об утверждении Положения о порядке проведения публичных слушаний и общественных обсуждений на территории </t>
  </si>
  <si>
    <t>Постановление № 23 от 12.05.2015 г. «Об утверждении Положения о порядке расходования средств резервного фонда администрации Трехстенского сельского поселения для предупреждения и ликвидации чрезвычайных ситуаций»</t>
  </si>
  <si>
    <t xml:space="preserve">Решение от 07.06.2007г № 68 «Об утверждении порядка оценки бюджетной и социальной эффективности предоставляемых (планируемых к предоставлению) налоговых льгот» </t>
  </si>
  <si>
    <t>Постановление от 20.11.2013 г. № 42 Об утверждении порядка разработки, реализации и оценке эффективности муниципальных программ Тхоревского сельского поселения</t>
  </si>
  <si>
    <t xml:space="preserve">Решение от 27.12.2018 г. № 150
Об утверждении Порядка составления проекта бюджета Тхоревского  сельского поселения на очередной финансовый год и плановый период 
</t>
  </si>
  <si>
    <t>Решение от 28.04.2008г № 87 «Об утверждении порядка использования бюджетных ассигнований резервного фонда Тхоревского сельского поселения»</t>
  </si>
  <si>
    <t xml:space="preserve">Решение от 27.07.2018 г. № 131
Об утверждении Положения о порядке проведения публичных слушаний и общественных обсуждений на территории Тхоревского сельского поселения
</t>
  </si>
  <si>
    <t xml:space="preserve">Решение Совета народных депутатов Тхоревского сельского поселения от 29.10.2007г. № 72 «Об утверждении
положения о бюджетном процессе в Тхоревском сельском поселении» в редакции от28.04.2008 №88, от 13.05.2016г № 36, от 29.11.2016 №52, от 21.11.2017г №95
</t>
  </si>
  <si>
    <t xml:space="preserve">Постановление № 12 от 21.05.2015 года «Об утверждении Положения о порядке расходования средств резервного фонда администрации  
Волчанского сельского поселения для предупреждения и ликвидации чрезвычайной ситуации».
</t>
  </si>
  <si>
    <t>Постановление № 43 от 26.11.2013 г. « Об  утверждении  порядка разработки, реализации и оценке эффективности муниципальных программ Коденцовского сельского поселения»</t>
  </si>
  <si>
    <t xml:space="preserve">РЕШЕНИЕ СНД
от27.12. 2018 г.       № 130 
"Об утверждении Порядка  составления проекта бюджета Коденцовского  сельского поселения  на очередной финансовый год  и плановый период "
</t>
  </si>
  <si>
    <t>Решение № 112 от 26.07.2018 г. « Об  утверждении  Положения о порядке проведения публичных слушаний и общественных обсуждений на территории Коденцовского сельского поселения»</t>
  </si>
  <si>
    <t>Постановление №  11 от 06.05.2015 г. «Об утверждении  Положения  о порядке расходования средств резервного фонда администрации  сельского поселения для предупреждения и ликвидации  чрезвычайных ситуаций»</t>
  </si>
  <si>
    <t>Решение 58 от28.09.2007 г «Об утверждении порядка оценки бюджетной и социальной эффективности предоставляемых (планируемых к предоставлению) налоговых льгот</t>
  </si>
  <si>
    <t>Решение  СНД №49 от 31.08.2007 «Об утверждении порядка оценки бюджетной и социальной эффективности предоставленных (планируемых к предоставлении) налоговых льгот»</t>
  </si>
  <si>
    <t>Решение СНД №142 от 27.12.2018 «Об утверждении порядка составления проекта бюджета  Дегтяренского с/п на очередной финансовый год и на плановый период»</t>
  </si>
  <si>
    <t>Решение СНД №13 от 02.06.2006 "Об утверждении Порядка ведения реестра расходных обязательств Дегтяренского с/п»</t>
  </si>
  <si>
    <t xml:space="preserve">
</t>
  </si>
  <si>
    <t>Решение СНД от 12.11.2007г № 46 ««Об утверждении порядка оценки бюджетной и социальной эффективности предоставляемых (планируемых к представлению) налоговых льгот».</t>
  </si>
  <si>
    <t>Решение СНД от 28.12.2018 г. № 129 «Об утверждении Порядка составления проекта бюджета Евдаковского сельского поселения на очередной финансовый год и плановый период»</t>
  </si>
  <si>
    <t>Постановление № 14 от 12.05.2015 г. «Об утверждении Положения о порядке расходования средств резервного фонда администрации Евдаковского сельского поселения для предупреждения и ликвидации чрезвычайных ситуаций»</t>
  </si>
  <si>
    <t xml:space="preserve">Решение № 60 от 14.11.2007 г. «Об утверждении  порядка оценки   бюджетной и социальной эффективности предоставляемых
(планируемых к предоставлению)
   налоговых льгот»
</t>
  </si>
  <si>
    <t xml:space="preserve">Решение № 66 от 28.09.2007 г. «Об утверждении порядка оценки бюджетной и социальной эффективности предоставляемых (планируемых к представлению) налоговых льгот». </t>
  </si>
  <si>
    <t>Решение №76 от 19.12.2007г «Об утверждении положения о бюджетном процессе в Сончинском сельском поселении»</t>
  </si>
  <si>
    <t xml:space="preserve">РЕШЕНИЕ СНД
26.12.2018г.       № 142 "Об утверждении Порядка составления проекта бюджета Сончинского сельского поселения на очередной финансовый год и плановый период"
</t>
  </si>
  <si>
    <t>Постановление №52 от 26.11.2013г «Об утверждении порядка разработки, реализации и оценке эффективности муниципальных программ Сончинского сельского поселения»</t>
  </si>
  <si>
    <t>Решение №71 от 16.11.2007г « Об утверждении порядка оценки бюджетной и социальной эффективности предоставляемых (планируемых к предоставлению) налоговых льгот»</t>
  </si>
  <si>
    <t xml:space="preserve">Распоряжение №60 от 29.12.2018г «Об утверждении Порядка составления и ведения сводной бюджетной росписи  местного бюджета и бюджетных росписей  распорядителей средств местного бюджета ( администраторов источников финансирования дефицита местного бюджета) </t>
  </si>
  <si>
    <t>Решение Совета народных депутатов Каменского городского поселения от 19.03.2014 №245 «Об утверждении порядка проведения оценки эффективности предоставляемых  налоговых льгот и ставок налогов, установленных Решением совета народных депутатов Каменского городского поселения Каменского муниципального района Воронежской области»</t>
  </si>
  <si>
    <t>Решение Совета народных депутатов Каменского городского поселения от 27.12.2018г. №280 «Об утверждении Порядка составления проекта бюджета  Каменского городского поселения на очередной финансовый год и плановый период»</t>
  </si>
  <si>
    <t>Решение Совета народных депутатов Каменского городского поселения от 09.04.2015г. №333 «Об утверждении положения о бюджетном процессе в Каменском городском поселении»</t>
  </si>
  <si>
    <t>Решение Совета народных депутатов Каменского городского поселения от 22.03.2006г. №56 «Об утверждении Положения  о порядке организации  и проведения  публичных слушаний  в Каменском городском поселении»</t>
  </si>
  <si>
    <r>
      <t>А</t>
    </r>
    <r>
      <rPr>
        <vertAlign val="subscript"/>
        <sz val="14"/>
        <rFont val="Times New Roman"/>
        <family val="1"/>
        <charset val="204"/>
      </rPr>
      <t>i</t>
    </r>
    <r>
      <rPr>
        <sz val="14"/>
        <rFont val="Times New Roman"/>
        <family val="1"/>
        <charset val="204"/>
      </rPr>
      <t xml:space="preserve"> – объем фактически произведенных расходов бюджета i-го поселения (без учета расходов, осуществляемых за счет безвозмездных поступлений из областного бюджета и бюджета Каменского муниципального района на проведение аварийно-восстановительных работ и иных мероприятий, связанных с ликвидацией последствий стихийных бедствий и других чрезвычайных ситуаций);</t>
    </r>
  </si>
  <si>
    <r>
      <t>B</t>
    </r>
    <r>
      <rPr>
        <vertAlign val="subscript"/>
        <sz val="12"/>
        <rFont val="Times New Roman"/>
        <family val="1"/>
        <charset val="204"/>
      </rPr>
      <t>i</t>
    </r>
    <r>
      <rPr>
        <sz val="12"/>
        <rFont val="Times New Roman"/>
        <family val="1"/>
        <charset val="204"/>
      </rPr>
      <t xml:space="preserve"> -  первоначально утвержденный объем расходов бюджета  без учета расходов, осуществляемых за счет безвозмездных поступлений из областного бюджета и бюджета Каменского муниципального района;</t>
    </r>
  </si>
  <si>
    <r>
      <t>C</t>
    </r>
    <r>
      <rPr>
        <vertAlign val="subscript"/>
        <sz val="12"/>
        <color indexed="8"/>
        <rFont val="Times New Roman"/>
        <family val="1"/>
        <charset val="204"/>
      </rPr>
      <t>i</t>
    </r>
    <r>
      <rPr>
        <sz val="12"/>
        <color indexed="8"/>
        <rFont val="Times New Roman"/>
        <family val="1"/>
        <charset val="204"/>
      </rPr>
      <t xml:space="preserve"> – объем доходов бюджета i-го поселения в отчетном финансовом году без учета безвозмездных поступлений из областного бюджета и бюджета Каменского муниципального района;</t>
    </r>
  </si>
  <si>
    <r>
      <t>D</t>
    </r>
    <r>
      <rPr>
        <vertAlign val="subscript"/>
        <sz val="12"/>
        <color indexed="8"/>
        <rFont val="Times New Roman"/>
        <family val="1"/>
        <charset val="204"/>
      </rPr>
      <t>i</t>
    </r>
    <r>
      <rPr>
        <sz val="12"/>
        <color indexed="8"/>
        <rFont val="Times New Roman"/>
        <family val="1"/>
        <charset val="204"/>
      </rPr>
      <t xml:space="preserve"> – первоначально утвержденный объем доходов бюджета i-го поселения в отчетном финансовом году без учета безвозмездных поступлений из областного бюджета и бюджета Каменского муниципального района</t>
    </r>
  </si>
  <si>
    <t>Постановление администрации Каменского городского поселения от 30.11.2005г. №386  «Об утверждении «Порядка ведения реестра расходных обязательств Каменского городского поселения»</t>
  </si>
  <si>
    <t xml:space="preserve"> Распоряжение № 38 о.д. от 27.12.2018 года «Об утверждении Порядка составления
и ведения сводной бюджетной росписи
бюджета Волчанского сельского поселения
 и бюджетной росписи главного
распорядителя средств  бюджета 
Волчанского сельского поселения
(главного администратора источников
 финансирования дефицита бюджета).
</t>
  </si>
  <si>
    <t xml:space="preserve"> Решение СНД от 06.12.2018 г. № 136
Об утверждении Положения о порядке проведения публичных слушаний и общественных обсуждений на территории  Дегтяренского  сельского поселения 
</t>
  </si>
  <si>
    <t>http://evdakovskoe.ru/its/resheniya-soveta-narodnih-deputatov-2019</t>
  </si>
  <si>
    <t xml:space="preserve"> Распоряжение от 28.12.2018 года №53 «Об утверждении Порядка составления и ведения сводной бюджетной росписи бюджета Карпенковского сельского поселения и бюджетных росписей главных распорядителей средств бюджета Карпенковского сельского поселения (главных администраторов источников финансирования дефицита бюджета Карпенковского сельского поселения)»</t>
  </si>
  <si>
    <t>Распоряжение  от 28.12.2018 года №58 «Об утверждении Порядка составления и ведения кассового плана бюджета Карпенковского сельского поселения»</t>
  </si>
  <si>
    <t>http://karpenkovskoe.ru/its/resheniya-soveta-narodnih-deputatov-2019</t>
  </si>
  <si>
    <t>http://kodencovskoe.ru/its/resheniya-soveta-narodnih-deputatov-2019</t>
  </si>
  <si>
    <t xml:space="preserve"> Решение СНД №15 «Об утверждении положения о порядке расходования средств резервного фонда администрации Дегтяренского сп
 от 02.06.2006 в редакции 
№19 от 06.08.2010
</t>
  </si>
  <si>
    <t xml:space="preserve"> Распоряжение №32 от 27.12.2018 Об утверждении порядка составления и ведения сводной бюджетной росписи бюджета Дегтяренского сп и бюджетной росписи главного распорядителя средств бюджета Дегтяренского сп(главного администратора источников финансирования дефицита бюджета)</t>
  </si>
  <si>
    <t xml:space="preserve"> Распоряжение № 92 от 29.12.2018 г. «Об утверждении Порядка составления и ведения сводной бюджетной росписи бюджета Татаринского  сельского поселения Каменского муниципального района и бюджетных росписей главных распорядителей средств бюджета сельского поселения  (главных администраторов источников финансирования дефицита бюджета сельского поселения)</t>
  </si>
  <si>
    <t xml:space="preserve"> Решение СНД № 129 от 26.07.2018г. «Об утверждении Положения о порядке проведения публичных слушаний и общественных обсуждений на территории Сончинского сельского поселения».</t>
  </si>
  <si>
    <t xml:space="preserve"> Распоряжение №5 от 24.01.2019г "Об утверждении Порядка составления и ведения сводной бюджетной росписи главного распорядителя средств бюджета Коденцовского сельского поселения"</t>
  </si>
  <si>
    <t xml:space="preserve"> Постановление № 18 от 14.05.2015 года«Об утверждении Положения о порядке расходования средств резервного фонда администрации 
Сончинского сельского поселения для предупреждения и ликвидации чрезвычайной ситуации»
</t>
  </si>
  <si>
    <t>Распоряжение № 98 от 29.12.2018 г. «О порядке составления и ведения кассового плана исполнения бюджета Татаринского сельского поселения»</t>
  </si>
  <si>
    <t xml:space="preserve"> Распоряжение № 59 от 28.12.2018 г. «Об утверждении Порядка составления и ведения свободной бюджетной росписи бюджета Трехстенского сельского поселения и бюджетной росписи главного распорядителя средств бюджета Трехстенского сельского поселения (главного администратора источников финансирования дефицита бюджета)</t>
  </si>
  <si>
    <t xml:space="preserve">Распоряжение № 6о.д. от 05 февраля 2020 г  «О порядке составления и ведения кассового 
плана исполнения бюджета Волчанского 
сельского поселения в текущем финансовом году»
</t>
  </si>
  <si>
    <t>https://volchanskoe.ru/its/finansovaya-otchetnost</t>
  </si>
  <si>
    <t>https://volchanskoe.ru/its/resheniya-soveta-narodnih-deputatov-2020</t>
  </si>
  <si>
    <t>https://degtyarenskoe.ru/its/finansovaya-otchetnost</t>
  </si>
  <si>
    <t>https://degtyarenskoe.ru/its/resheniya-soveta-narodnih-deputatov-2020</t>
  </si>
  <si>
    <t>Постановление №47 от25.11.2013  «Об утверждении  порядка разработки, реализации и оценки эффективности муниципальных программ Дегтяренского сп</t>
  </si>
  <si>
    <t>Распоряжение от 27.12.2019 г. № 39 «О  порядке составления и ведения кассового плана исполнения бюджета Дегтяренского сельского поселения в текущем финансовом году.</t>
  </si>
  <si>
    <t>https://evdakovskoe.ru/its/resheniya-soveta-narodnih-deputatov-2020</t>
  </si>
  <si>
    <t>https://degtyarenskoe.ru/its/resheniya-soveta-narodnih-deputatov-2019</t>
  </si>
  <si>
    <t>https://volchanskoe.ru/its/resheniya-soveta-narodnih-deputatov-2019</t>
  </si>
  <si>
    <t>https://karpenkovskoe.ru/its/resheniya-soveta-narodnih-deputatov-2020</t>
  </si>
  <si>
    <t>http://kodencovskoe.ru/its/resheniya-soveta-narodnih-deputatov-2020</t>
  </si>
  <si>
    <t>https://marki-vrn.ru/its/resheniya-soveta-narodnih-deputatov</t>
  </si>
  <si>
    <t>https://karpenkovskoe.ru/its/finansovaya-otchetnost</t>
  </si>
  <si>
    <t>https://kodencovskoe.ru/its/finansovaya-otchetnost</t>
  </si>
  <si>
    <t>https://marki-vrn.ru/its/finansovaya-otchetnost</t>
  </si>
  <si>
    <t>https://sonchinskoe.ru/its/resheniya-soveta-narodnih-deputatov</t>
  </si>
  <si>
    <t>https://sonchinskoe.ru/its/finansovaya-otchetnost</t>
  </si>
  <si>
    <t>https://tatarinskoe.ru/its/resheniya-soveta-narodnih-deputatov</t>
  </si>
  <si>
    <t>https://tatarinskoe.ru/its/finansovaya-otchetnost</t>
  </si>
  <si>
    <t>https://trehstenskoe.ru/its/resheniya-soveta-narodnih-deputatov</t>
  </si>
  <si>
    <t>https://trehstenskoe.ru/its/finansovaya-otchetnost</t>
  </si>
  <si>
    <t>https://thorevskoe.ru/its/resheniya-soveta-narodnih-deputatov</t>
  </si>
  <si>
    <t>https://www.kamenka36.ru/its/resheniya-soveta-narodnih-deputatov</t>
  </si>
  <si>
    <t>https://www.kamenka36.ru/its/finansovaya-otchetnost</t>
  </si>
  <si>
    <t>Распоряжение администрации Каменского городского поселения от 18.02.2020г. №23 «О порядке составления и ведения кассового плана исполнения бюджета Каменского городского поселения в текущем финансовом году»</t>
  </si>
  <si>
    <t xml:space="preserve"> Распоряжение администрации Каменского городского поселения от 27.12.2019г.№163 «Об утверждении Порядка составления и ведения сводной бюджетной росписи бюджета Каменского городского поселения и бюджетной росписи главного распорядителя средств бюджета Каменского городского поселения (главного администратора источников финансирования дефицита местного бюджета)</t>
  </si>
  <si>
    <t xml:space="preserve"> Постановление администрации Каменского городского поселения от 22.02.2018г. №37 «Об утверждении положения о порядке расходования средств резервного фонда администрации Каменского городского поселения на финансовое обеспечение мероприятий, связанных с предупреждением и ликвидацией чрезвычайных ситуаций»»</t>
  </si>
  <si>
    <t xml:space="preserve"> Постановление администрации Каменского  городского  поселения от 01.10.2020г. №145 «Об утверждении Порядка принятия решений о разработке, реализации и оценки эффективности муниципальных программ Каменского городского поселения Каменского муниципального района Воронежской области» </t>
  </si>
  <si>
    <t xml:space="preserve"> Распоряжение от 28.12.2020 г. № 35 «О  порядке составления и ведения кассового плана исполнения бюджетаЕвдаковского сельского поселения в текущем финансовом году.</t>
  </si>
  <si>
    <t>Распоряжение №7 от 05.02.2020 г «О порядке составления и ведения кассового плана исполнен6ия бюджета Тхоревского сельского поселения в текущем финансовом году»</t>
  </si>
  <si>
    <t>Распоряжение № 9 от 06.02.2020 г. «О порядке составления и ведения кассового плана исполнения бюджета Трехстенского сельского поселения»</t>
  </si>
  <si>
    <t xml:space="preserve">Распоряжение администрации от 07.02.2020г №6 «О порядке составления и ведения кассового 
плана исполнения бюджета Сончинского 
сельского поселения в текущем финансовом году»
</t>
  </si>
  <si>
    <t xml:space="preserve">Распоряжение № 8 от 05 февраля 2020 г  «О порядке составления и ведения кассового 
плана исполнения бюджета Марковского 
сельского поселения в текущем финансовом году»
</t>
  </si>
  <si>
    <t xml:space="preserve">Распоряжение № 5 от 05 февраля 2020 г  «О порядке составления и ведения кассового 
плана исполнения бюджета Коденцовского
сельского поселения в текущем финансовом году»
</t>
  </si>
  <si>
    <t xml:space="preserve"> Распоряжение № 43 от 28 декабря 2019 г   «Об утверждении Порядка составления
и ведения сводной бюджетной росписи
бюджета Марковского сельского поселения
 и бюджетной росписи главного
распорядителя средств  бюджета 
Марковского сельского поселения
(главного администратора источников
 финансирования дефицита бюджета)» 
</t>
  </si>
  <si>
    <t>Постановление от 25.11.2013г. №21 «Об утверждении порядка разработки, реализации и оценки эффективности муниципальных программ Волчанского сельского поселения»(в редакции постановления от 01.10.2020г. №40)</t>
  </si>
  <si>
    <t xml:space="preserve">Решение СНД № 25 от 14.11.2007 г.«Об утверждении положения о бюджетном процессе
в Волчанском сельском поселении» ( в редакции  № 11 от 27.06.2008 г, № 4 от 16.03.2009 г, № 48 от 25.06.2014 г., № 19 от 24.05.2016 г. ,№ 83 от 27.02.2018 г., № 136 от 24.04.2019 г., № 172 от 18.05.2020 г., ,№ 17 от 13.11.2020 г., № 50 от 29.12.2021 г.)
</t>
  </si>
  <si>
    <t xml:space="preserve"> Распоряжение от 28.12.2020г. № 34 «Об утверждении Порядка составления и ведения сводной бюджетной росписи бюджета Евдаковского сельского поселения и бюджетной росписи главного распорядителя средств бюджета Евдаковского сельского поселения (главного администратора источников финансирования дефицита бюджета)</t>
  </si>
  <si>
    <t>Решение СНД от 27.12.2019 г. № 164«Об утверждении Положения о порядке организации и проведения публичных слушаний в Евдаковском сельском поселении»</t>
  </si>
  <si>
    <t xml:space="preserve">Решение СНД от 17.12.2007 г.№ 49 «Об утверждении положения о бюджетном процессе в Евдаковском сельском поселении» (в редакции о внесен.измен. от 16.07.2014 г. № 169, от 28.04.2016 г. № 42, от 29.11.2016 г. № 50, от 27.02.2018 г. № 102, от 12.04.2021 №28, от 30.12.2021№53)  </t>
  </si>
  <si>
    <t>Постановление от 19.11.2013г  № 40 «Об утверждении порядка разработки, реализации и оценки эффективности муниципальных программ Евдаковского сельского поселения»(в редакции постановления от 01.10.2020г. №35)</t>
  </si>
  <si>
    <t>https://evdakovskoe.ru/its/finansovaya-otchetnost</t>
  </si>
  <si>
    <t>Решение № 60 от 14.11.2007 г. « Об утверждении положения о бюджетном процессе в Коденцовском сельском поселении»( в редакции  Решения № 136 от 02.07.2014 г, № 33 от 13.05.2016 г, № 48 от 29.11.2016, № 103 от 27.02.2018 г., №149 от 17.04.2019., №169 от 11.03.2020, №11 от 13.11.2020))</t>
  </si>
  <si>
    <t>Распоряжение администрации Каменского городского поселения от 05.08.2020г. №83/1. "Об утверждении Порядка и методики планирования бюджетных ассигнований местного бюджета на очередной финансовый год и плановый период"</t>
  </si>
  <si>
    <t>Мониторинг соблюдения городским и сельскими поселениями Каменского муниципального района Воронежской области требований бюджетного законодательства РФ  и  оценки качества управления бюджетным процессом в поселениях Каменского муниципального района за 2022 год</t>
  </si>
  <si>
    <t xml:space="preserve"> Решение СНД № 49 от 29.12.2021г.  «О бюджете  Волчанского сельского
поселения на 2022 год и на плановый период
 2023 и 2024 годов».
</t>
  </si>
  <si>
    <t>Решение СНД №60 от 29.12.2021 "О бюджете Дегтяренского  сельского поселения на 2022 год и плановый период 2023 и 2024 гг"</t>
  </si>
  <si>
    <t xml:space="preserve">Решение СНД№109 от 30.12.2022 "О внесении изменений в решение СНД №60 от 29.12.2021 "О бюджете Дегтяренского  сельского поселения на 2022 год и плановый период 2023 и 2024 гг"  </t>
  </si>
  <si>
    <t xml:space="preserve">Решение СНД №52 от 14.11.2007 «Об утверждении положения о бюджетном процессе в Дегтяренском с/» в редакции
 №148 от 29.09.2014
 №  36 от 13.05.2016,
 № 108 от 05.03.2018, №133 от 06.12.2018, № 62 от 29.12.2021, №64 от 02.03.2022
</t>
  </si>
  <si>
    <t>Решение СНД №54 от 30.12.2021 "О бюджете Евдаковского  сельского поселения на 2022 год и плановый период 2023 и 2024 гг"</t>
  </si>
  <si>
    <t xml:space="preserve">Решения СНД от 04.07.2022г. №78, от 29.12.2022 №95 "О вненсении изменений в решение СНД №54 от 30.12.2021 "О бюджете Евдаковского  сельского поселения на 2022 год и плановый период 2023 и 2024 гг", </t>
  </si>
  <si>
    <t>Решение СНД №61 от 29.12.2021 "О бюджете Карпенковского сельского поселения на 2022год и плановый период 2023 и 2024 гг"</t>
  </si>
  <si>
    <t xml:space="preserve">Решения СНД от 25.08.2022г. №96, от 28.12.2022 № 110 "О вненсении изменений в решение СНД №61 от 29.12.2021 "О бюджете Карпенковского  сельского поселения на 2022 год и плановый период 2023 и 2024 гг", </t>
  </si>
  <si>
    <t>Решение СНД №41 от 27.12.2021 "О бюджете Коденцовского сельского поселения на 2022 год и плановый период 2023 и 2024 гг"</t>
  </si>
  <si>
    <t>Решения СНД от 01.08.2022 №63, от 29.12.2022 №78 "О внесении изменений в решение СНД №41 от 27.12.2021 "О бюджете Коденцовского сельского поселения на 2022 год и плановый период 2023 и 2024 гг"</t>
  </si>
  <si>
    <t>Решение СНД №94 от 28.12.2022 "О бюджете Марковского сельского поселения на 2022 год и плановый период 2023 и 2024 гг"</t>
  </si>
  <si>
    <t>Решения СНД от 25.07.2022 №79, от 28.12.2022г. №95 "О внесении ихменений в решение СНД №94 от 28.12.2022 "О бюджете Марковского сельского поселения на 2022 год и плановый период 2023 и 2024 гг"</t>
  </si>
  <si>
    <t>Решение СНД № 50 от 29.12.2021 "О бюджете Сончинского сельского поселения на 2022 год и плановый период 2023 и 2024 гг"</t>
  </si>
  <si>
    <t>Решение СНД от 29.12.2022 №95 "О внесении изменений в решение СНД № 50 от 29.12.2021 "О бюджете Сончинского сельского поселения на 2022 год и плановый период 2023 и 2024 гг"</t>
  </si>
  <si>
    <t>Решение СНД №62 от 29.12.2021"О бюджете Татаринского сельского поселения на 2022 год и плановый период 2023 и 2024 гг"</t>
  </si>
  <si>
    <t>Решения СНД от 31.08.2022 №100, от 29.12.2022 №114 "О вненсении изменений в решение СНД №62 от 29.12.2021"О бюджете Татаринского сельского поселения на 2022 год и плановый период 2023 и 2024 гг"</t>
  </si>
  <si>
    <t>Решение СНД №56 от 29.12.2021"О бюджете Трехстенского сельского поселения на 2022 год и плановый период 2023и 2024 гг"</t>
  </si>
  <si>
    <t>Решения СНД от 01.08.2022г. №88, от 29.12.2022 №104 "О внесении изменений в решение СНД №56 от 29.12.2021"О бюджете Трехстенского сельского поселения на 2022 год и плановый период 2023и 2024 гг"</t>
  </si>
  <si>
    <t>Решение СНД № 65 от30.12.2021 "О бюджете Тхоревского сельского поселения на 2022 год и плановый период 2023 и 2024 гг"</t>
  </si>
  <si>
    <t xml:space="preserve"> </t>
  </si>
  <si>
    <t>Решения СНД ль 16.08.2022г. №95, от 29.12.2022 №109 "О внесении изменений в решение СНД № 65 от30.12.2021 "О бюджете Тхоревского сельского поселения на 2022 год и плановый период 2023 и 2024 гг"</t>
  </si>
  <si>
    <t>https://thorevskoe.ru/its/finansovaya-otchetnost</t>
  </si>
  <si>
    <t>Распоряжение от 28.12.2020г № 36 «Об утверждении Порядка составления и ведения сводной бюджетной росписи  местного бюджета и бюджетных росписей  распорядителей средств местного бюджета ( администраторов источников финансирования дефицита местного бюджета)»</t>
  </si>
  <si>
    <t>Решение СНД №98 от 28.12.2021г "О бюджете Каменского городского  поселения на 2022 год и плановый период 2023 и 2024 гг"</t>
  </si>
  <si>
    <t xml:space="preserve"> Решения Совета народных депутатов Каменского городского поселения Каменского муниципального района Воронежской области  «О  внесении изменений в решение Совета народных депутатов Каменского городского поселения от 28 декабря 2021года № 98 «О бюджете Каменского городского поселения на 2022 год и на плановый период на 2023 и 2024 годов»
от 16.03.2022г. №105
от 08.06.2022г. №125
от 23.09.2022г. №137             от 24.11.2022г. №148
от28.12.2022г. №156
 </t>
  </si>
  <si>
    <t xml:space="preserve"> Решения СНД от 29.08.2022 №76, от 29.12.2022 №93 "О внесении изменений в решение СНД № 49 от 29.12.2021г.  «О бюджете  Волчанского сельского
поселения на 2022 год и на плановый период
 2023 и 2024 годов».
</t>
  </si>
</sst>
</file>

<file path=xl/styles.xml><?xml version="1.0" encoding="utf-8"?>
<styleSheet xmlns="http://schemas.openxmlformats.org/spreadsheetml/2006/main">
  <numFmts count="1">
    <numFmt numFmtId="164" formatCode="0.0"/>
  </numFmts>
  <fonts count="38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vertAlign val="subscript"/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vertAlign val="subscript"/>
      <sz val="12"/>
      <name val="Times New Roman"/>
      <family val="1"/>
      <charset val="204"/>
    </font>
    <font>
      <vertAlign val="subscript"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8.8000000000000007"/>
      <color theme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i/>
      <u/>
      <sz val="1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u/>
      <sz val="8.8000000000000007"/>
      <color rgb="FFFF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u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92">
    <xf numFmtId="0" fontId="0" fillId="0" borderId="0" xfId="0"/>
    <xf numFmtId="0" fontId="16" fillId="2" borderId="1" xfId="0" applyFont="1" applyFill="1" applyBorder="1" applyAlignment="1">
      <alignment textRotation="90" wrapText="1"/>
    </xf>
    <xf numFmtId="0" fontId="17" fillId="2" borderId="1" xfId="0" applyFont="1" applyFill="1" applyBorder="1" applyAlignment="1">
      <alignment horizontal="right" vertical="top" wrapText="1"/>
    </xf>
    <xf numFmtId="0" fontId="18" fillId="2" borderId="0" xfId="0" applyFont="1" applyFill="1" applyAlignment="1">
      <alignment wrapText="1"/>
    </xf>
    <xf numFmtId="0" fontId="18" fillId="2" borderId="5" xfId="0" applyFont="1" applyFill="1" applyBorder="1" applyAlignment="1">
      <alignment wrapText="1"/>
    </xf>
    <xf numFmtId="0" fontId="19" fillId="2" borderId="1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wrapText="1"/>
    </xf>
    <xf numFmtId="0" fontId="18" fillId="2" borderId="6" xfId="0" applyFont="1" applyFill="1" applyBorder="1" applyAlignment="1">
      <alignment wrapText="1"/>
    </xf>
    <xf numFmtId="0" fontId="18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top" wrapText="1"/>
    </xf>
    <xf numFmtId="0" fontId="18" fillId="2" borderId="0" xfId="0" applyFont="1" applyFill="1" applyAlignment="1">
      <alignment horizontal="right" vertical="top" wrapText="1"/>
    </xf>
    <xf numFmtId="0" fontId="16" fillId="2" borderId="1" xfId="0" applyFont="1" applyFill="1" applyBorder="1" applyAlignment="1">
      <alignment horizontal="right" vertical="top" wrapText="1"/>
    </xf>
    <xf numFmtId="0" fontId="16" fillId="2" borderId="1" xfId="0" applyFont="1" applyFill="1" applyBorder="1" applyAlignment="1">
      <alignment horizontal="center" wrapText="1"/>
    </xf>
    <xf numFmtId="0" fontId="13" fillId="2" borderId="1" xfId="1" applyFill="1" applyBorder="1" applyAlignment="1" applyProtection="1">
      <alignment horizontal="center" vertical="center" wrapText="1"/>
    </xf>
    <xf numFmtId="0" fontId="20" fillId="2" borderId="0" xfId="0" applyFont="1" applyFill="1" applyAlignment="1">
      <alignment horizontal="center" wrapText="1"/>
    </xf>
    <xf numFmtId="0" fontId="20" fillId="2" borderId="0" xfId="0" applyFont="1" applyFill="1" applyAlignment="1">
      <alignment horizontal="center" vertical="top" wrapText="1"/>
    </xf>
    <xf numFmtId="0" fontId="22" fillId="2" borderId="3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wrapText="1"/>
    </xf>
    <xf numFmtId="0" fontId="23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16" fillId="2" borderId="0" xfId="0" applyFont="1" applyFill="1" applyAlignment="1">
      <alignment wrapText="1"/>
    </xf>
    <xf numFmtId="0" fontId="24" fillId="2" borderId="0" xfId="0" applyFont="1" applyFill="1" applyAlignment="1">
      <alignment vertical="top" wrapText="1"/>
    </xf>
    <xf numFmtId="0" fontId="25" fillId="2" borderId="6" xfId="0" applyFont="1" applyFill="1" applyBorder="1" applyAlignment="1">
      <alignment vertical="top" wrapText="1"/>
    </xf>
    <xf numFmtId="0" fontId="6" fillId="2" borderId="5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 vertical="top" wrapText="1"/>
    </xf>
    <xf numFmtId="0" fontId="6" fillId="2" borderId="0" xfId="0" applyFont="1" applyFill="1" applyBorder="1" applyAlignment="1">
      <alignment wrapText="1"/>
    </xf>
    <xf numFmtId="0" fontId="18" fillId="2" borderId="5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wrapText="1"/>
    </xf>
    <xf numFmtId="0" fontId="24" fillId="2" borderId="5" xfId="0" applyFont="1" applyFill="1" applyBorder="1" applyAlignment="1">
      <alignment vertical="top" wrapText="1"/>
    </xf>
    <xf numFmtId="0" fontId="24" fillId="2" borderId="1" xfId="0" applyFont="1" applyFill="1" applyBorder="1" applyAlignment="1">
      <alignment horizontal="right" vertical="top" wrapText="1"/>
    </xf>
    <xf numFmtId="0" fontId="24" fillId="2" borderId="0" xfId="0" applyFont="1" applyFill="1" applyBorder="1" applyAlignment="1">
      <alignment vertical="top" wrapText="1"/>
    </xf>
    <xf numFmtId="0" fontId="26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right" vertical="top" wrapText="1"/>
    </xf>
    <xf numFmtId="164" fontId="26" fillId="2" borderId="1" xfId="0" applyNumberFormat="1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wrapText="1"/>
    </xf>
    <xf numFmtId="0" fontId="28" fillId="2" borderId="0" xfId="0" applyFont="1" applyFill="1" applyAlignment="1">
      <alignment wrapText="1"/>
    </xf>
    <xf numFmtId="0" fontId="28" fillId="2" borderId="5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wrapText="1"/>
    </xf>
    <xf numFmtId="0" fontId="32" fillId="2" borderId="1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wrapText="1"/>
    </xf>
    <xf numFmtId="2" fontId="26" fillId="2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24" fillId="2" borderId="1" xfId="0" applyFont="1" applyFill="1" applyBorder="1" applyAlignment="1">
      <alignment vertical="top" wrapText="1"/>
    </xf>
    <xf numFmtId="0" fontId="22" fillId="2" borderId="7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wrapText="1"/>
    </xf>
    <xf numFmtId="0" fontId="22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30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top" wrapText="1"/>
    </xf>
    <xf numFmtId="0" fontId="26" fillId="2" borderId="1" xfId="0" applyFont="1" applyFill="1" applyBorder="1" applyAlignment="1">
      <alignment vertical="center" wrapText="1"/>
    </xf>
    <xf numFmtId="4" fontId="26" fillId="2" borderId="1" xfId="0" applyNumberFormat="1" applyFont="1" applyFill="1" applyBorder="1" applyAlignment="1">
      <alignment horizontal="center" vertical="center" wrapText="1"/>
    </xf>
    <xf numFmtId="4" fontId="26" fillId="2" borderId="1" xfId="0" applyNumberFormat="1" applyFont="1" applyFill="1" applyBorder="1" applyAlignment="1">
      <alignment wrapText="1"/>
    </xf>
    <xf numFmtId="4" fontId="26" fillId="2" borderId="1" xfId="0" applyNumberFormat="1" applyFont="1" applyFill="1" applyBorder="1" applyAlignment="1">
      <alignment vertical="center" wrapText="1"/>
    </xf>
    <xf numFmtId="4" fontId="32" fillId="2" borderId="1" xfId="0" applyNumberFormat="1" applyFont="1" applyFill="1" applyBorder="1" applyAlignment="1">
      <alignment horizontal="center" vertical="center" wrapText="1"/>
    </xf>
    <xf numFmtId="4" fontId="19" fillId="2" borderId="1" xfId="0" applyNumberFormat="1" applyFont="1" applyFill="1" applyBorder="1" applyAlignment="1">
      <alignment horizontal="center" vertical="center" wrapText="1"/>
    </xf>
    <xf numFmtId="4" fontId="19" fillId="2" borderId="1" xfId="0" applyNumberFormat="1" applyFont="1" applyFill="1" applyBorder="1" applyAlignment="1">
      <alignment vertical="center" wrapText="1"/>
    </xf>
    <xf numFmtId="0" fontId="15" fillId="0" borderId="1" xfId="0" applyFont="1" applyBorder="1" applyAlignment="1">
      <alignment horizontal="justify"/>
    </xf>
    <xf numFmtId="0" fontId="15" fillId="2" borderId="1" xfId="0" applyFont="1" applyFill="1" applyBorder="1" applyAlignment="1">
      <alignment horizontal="center" vertical="top" wrapText="1"/>
    </xf>
    <xf numFmtId="0" fontId="24" fillId="2" borderId="1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vertical="center" wrapText="1"/>
    </xf>
    <xf numFmtId="0" fontId="16" fillId="2" borderId="10" xfId="0" applyFont="1" applyFill="1" applyBorder="1" applyAlignment="1">
      <alignment textRotation="90" wrapText="1"/>
    </xf>
    <xf numFmtId="0" fontId="26" fillId="2" borderId="10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wrapText="1"/>
    </xf>
    <xf numFmtId="4" fontId="26" fillId="2" borderId="10" xfId="0" applyNumberFormat="1" applyFont="1" applyFill="1" applyBorder="1" applyAlignment="1">
      <alignment wrapText="1"/>
    </xf>
    <xf numFmtId="4" fontId="26" fillId="2" borderId="10" xfId="0" applyNumberFormat="1" applyFont="1" applyFill="1" applyBorder="1" applyAlignment="1">
      <alignment vertical="center" wrapText="1"/>
    </xf>
    <xf numFmtId="0" fontId="6" fillId="2" borderId="10" xfId="0" applyFont="1" applyFill="1" applyBorder="1" applyAlignment="1">
      <alignment wrapText="1"/>
    </xf>
    <xf numFmtId="0" fontId="26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wrapText="1"/>
    </xf>
    <xf numFmtId="0" fontId="6" fillId="2" borderId="12" xfId="0" applyFont="1" applyFill="1" applyBorder="1" applyAlignment="1">
      <alignment horizontal="center" vertical="top" wrapText="1"/>
    </xf>
    <xf numFmtId="0" fontId="18" fillId="2" borderId="10" xfId="0" applyFont="1" applyFill="1" applyBorder="1" applyAlignment="1">
      <alignment horizontal="center" vertical="center" wrapText="1"/>
    </xf>
    <xf numFmtId="4" fontId="32" fillId="2" borderId="10" xfId="0" applyNumberFormat="1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30" fillId="2" borderId="10" xfId="0" applyFont="1" applyFill="1" applyBorder="1" applyAlignment="1">
      <alignment horizontal="center" vertical="center" wrapText="1"/>
    </xf>
    <xf numFmtId="4" fontId="26" fillId="2" borderId="10" xfId="0" applyNumberFormat="1" applyFont="1" applyFill="1" applyBorder="1" applyAlignment="1">
      <alignment horizontal="center" vertical="center" wrapText="1"/>
    </xf>
    <xf numFmtId="2" fontId="26" fillId="2" borderId="10" xfId="0" applyNumberFormat="1" applyFont="1" applyFill="1" applyBorder="1" applyAlignment="1">
      <alignment horizontal="center" vertical="center" wrapText="1"/>
    </xf>
    <xf numFmtId="4" fontId="19" fillId="2" borderId="10" xfId="0" applyNumberFormat="1" applyFont="1" applyFill="1" applyBorder="1" applyAlignment="1">
      <alignment vertical="center" wrapText="1"/>
    </xf>
    <xf numFmtId="4" fontId="19" fillId="2" borderId="10" xfId="0" applyNumberFormat="1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vertical="top" wrapText="1"/>
    </xf>
    <xf numFmtId="0" fontId="25" fillId="2" borderId="10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right" vertical="top" wrapText="1"/>
    </xf>
    <xf numFmtId="0" fontId="21" fillId="2" borderId="1" xfId="0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horizontal="center" vertical="top" wrapText="1"/>
    </xf>
    <xf numFmtId="0" fontId="29" fillId="2" borderId="1" xfId="0" applyFont="1" applyFill="1" applyBorder="1" applyAlignment="1">
      <alignment horizontal="right" vertical="top" wrapText="1"/>
    </xf>
    <xf numFmtId="0" fontId="15" fillId="0" borderId="1" xfId="0" applyFont="1" applyBorder="1" applyAlignment="1">
      <alignment vertical="top" wrapText="1"/>
    </xf>
    <xf numFmtId="0" fontId="33" fillId="2" borderId="1" xfId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right" vertical="top" wrapText="1"/>
    </xf>
    <xf numFmtId="0" fontId="15" fillId="0" borderId="1" xfId="0" applyFont="1" applyBorder="1"/>
    <xf numFmtId="0" fontId="25" fillId="2" borderId="1" xfId="0" applyFont="1" applyFill="1" applyBorder="1" applyAlignment="1">
      <alignment horizontal="right" vertical="top" wrapText="1"/>
    </xf>
    <xf numFmtId="0" fontId="16" fillId="2" borderId="1" xfId="0" applyFont="1" applyFill="1" applyBorder="1" applyAlignment="1">
      <alignment wrapText="1"/>
    </xf>
    <xf numFmtId="0" fontId="16" fillId="2" borderId="1" xfId="0" applyFont="1" applyFill="1" applyBorder="1" applyAlignment="1">
      <alignment vertical="top" wrapText="1"/>
    </xf>
    <xf numFmtId="0" fontId="24" fillId="2" borderId="1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top" wrapText="1"/>
    </xf>
    <xf numFmtId="0" fontId="24" fillId="2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0" fontId="17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vertical="top" wrapText="1"/>
    </xf>
    <xf numFmtId="0" fontId="17" fillId="2" borderId="1" xfId="0" applyFont="1" applyFill="1" applyBorder="1" applyAlignment="1">
      <alignment vertical="top" wrapText="1"/>
    </xf>
    <xf numFmtId="0" fontId="17" fillId="2" borderId="0" xfId="0" applyFont="1" applyFill="1" applyAlignment="1">
      <alignment vertical="top" wrapText="1"/>
    </xf>
    <xf numFmtId="0" fontId="17" fillId="2" borderId="5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8" fillId="2" borderId="10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13" fillId="2" borderId="10" xfId="1" applyFill="1" applyBorder="1" applyAlignment="1" applyProtection="1">
      <alignment vertical="center" wrapText="1"/>
    </xf>
    <xf numFmtId="0" fontId="15" fillId="2" borderId="10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7" fillId="0" borderId="0" xfId="0" applyFont="1" applyAlignment="1">
      <alignment vertical="top" wrapText="1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top" wrapText="1"/>
    </xf>
    <xf numFmtId="0" fontId="24" fillId="2" borderId="1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top" wrapText="1"/>
    </xf>
    <xf numFmtId="0" fontId="24" fillId="2" borderId="1" xfId="0" applyFont="1" applyFill="1" applyBorder="1" applyAlignment="1">
      <alignment horizontal="center" vertical="top" wrapText="1"/>
    </xf>
    <xf numFmtId="4" fontId="5" fillId="2" borderId="11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4" fontId="5" fillId="2" borderId="10" xfId="0" applyNumberFormat="1" applyFont="1" applyFill="1" applyBorder="1" applyAlignment="1">
      <alignment wrapText="1"/>
    </xf>
    <xf numFmtId="4" fontId="5" fillId="2" borderId="1" xfId="0" applyNumberFormat="1" applyFont="1" applyFill="1" applyBorder="1" applyAlignment="1">
      <alignment wrapText="1"/>
    </xf>
    <xf numFmtId="0" fontId="15" fillId="2" borderId="0" xfId="0" applyFont="1" applyFill="1" applyAlignment="1">
      <alignment wrapText="1"/>
    </xf>
    <xf numFmtId="0" fontId="32" fillId="2" borderId="0" xfId="0" applyFont="1" applyFill="1" applyBorder="1" applyAlignment="1">
      <alignment wrapText="1"/>
    </xf>
    <xf numFmtId="4" fontId="32" fillId="2" borderId="0" xfId="0" applyNumberFormat="1" applyFont="1" applyFill="1" applyBorder="1" applyAlignment="1">
      <alignment vertical="center" wrapText="1"/>
    </xf>
    <xf numFmtId="0" fontId="32" fillId="2" borderId="0" xfId="0" applyFont="1" applyFill="1" applyBorder="1" applyAlignment="1">
      <alignment vertical="center" wrapText="1"/>
    </xf>
    <xf numFmtId="0" fontId="36" fillId="2" borderId="0" xfId="0" applyFont="1" applyFill="1" applyAlignment="1">
      <alignment horizontal="center" wrapText="1"/>
    </xf>
    <xf numFmtId="0" fontId="24" fillId="2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right"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19" fillId="0" borderId="10" xfId="0" applyNumberFormat="1" applyFont="1" applyFill="1" applyBorder="1" applyAlignment="1">
      <alignment vertical="center" wrapText="1"/>
    </xf>
    <xf numFmtId="4" fontId="19" fillId="0" borderId="1" xfId="0" applyNumberFormat="1" applyFont="1" applyFill="1" applyBorder="1" applyAlignment="1">
      <alignment vertical="center" wrapText="1"/>
    </xf>
    <xf numFmtId="4" fontId="32" fillId="0" borderId="0" xfId="0" applyNumberFormat="1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37" fillId="0" borderId="0" xfId="0" applyFont="1" applyAlignment="1">
      <alignment vertical="top" wrapText="1"/>
    </xf>
    <xf numFmtId="0" fontId="17" fillId="0" borderId="1" xfId="0" applyFont="1" applyBorder="1" applyAlignment="1">
      <alignment horizontal="justify" vertical="top" wrapText="1"/>
    </xf>
    <xf numFmtId="0" fontId="13" fillId="2" borderId="1" xfId="1" applyFill="1" applyBorder="1" applyAlignment="1" applyProtection="1">
      <alignment vertical="center" wrapText="1"/>
    </xf>
    <xf numFmtId="0" fontId="13" fillId="2" borderId="10" xfId="1" applyNumberFormat="1" applyFill="1" applyBorder="1" applyAlignment="1" applyProtection="1">
      <alignment vertical="center" wrapText="1"/>
    </xf>
    <xf numFmtId="0" fontId="13" fillId="2" borderId="1" xfId="1" applyNumberFormat="1" applyFill="1" applyBorder="1" applyAlignment="1" applyProtection="1">
      <alignment vertical="center" wrapText="1"/>
    </xf>
    <xf numFmtId="0" fontId="24" fillId="2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24" fillId="0" borderId="1" xfId="0" applyFont="1" applyBorder="1" applyAlignment="1">
      <alignment vertical="top" wrapText="1"/>
    </xf>
    <xf numFmtId="0" fontId="32" fillId="2" borderId="0" xfId="0" applyFont="1" applyFill="1" applyBorder="1" applyAlignment="1">
      <alignment vertical="top" wrapText="1"/>
    </xf>
    <xf numFmtId="0" fontId="18" fillId="2" borderId="10" xfId="0" applyFont="1" applyFill="1" applyBorder="1" applyAlignment="1">
      <alignment vertical="top" wrapText="1"/>
    </xf>
    <xf numFmtId="0" fontId="18" fillId="2" borderId="1" xfId="0" applyFont="1" applyFill="1" applyBorder="1" applyAlignment="1">
      <alignment vertical="top" wrapText="1"/>
    </xf>
    <xf numFmtId="0" fontId="18" fillId="2" borderId="0" xfId="0" applyFont="1" applyFill="1" applyBorder="1" applyAlignment="1">
      <alignment vertical="top" wrapText="1"/>
    </xf>
    <xf numFmtId="0" fontId="17" fillId="2" borderId="1" xfId="0" applyFont="1" applyFill="1" applyBorder="1" applyAlignment="1">
      <alignment horizontal="center" vertical="top" wrapText="1"/>
    </xf>
    <xf numFmtId="0" fontId="32" fillId="0" borderId="0" xfId="0" applyFont="1" applyAlignment="1">
      <alignment horizontal="center"/>
    </xf>
    <xf numFmtId="0" fontId="27" fillId="2" borderId="0" xfId="0" applyFont="1" applyFill="1" applyBorder="1" applyAlignment="1">
      <alignment vertical="top" wrapText="1"/>
    </xf>
    <xf numFmtId="0" fontId="27" fillId="2" borderId="0" xfId="0" applyFont="1" applyFill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18" fillId="2" borderId="1" xfId="0" applyNumberFormat="1" applyFont="1" applyFill="1" applyBorder="1" applyAlignment="1">
      <alignment horizontal="center" vertical="top" wrapText="1"/>
    </xf>
    <xf numFmtId="0" fontId="24" fillId="2" borderId="1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top" wrapText="1"/>
    </xf>
    <xf numFmtId="0" fontId="28" fillId="2" borderId="1" xfId="0" applyFont="1" applyFill="1" applyBorder="1" applyAlignment="1">
      <alignment vertical="top" wrapText="1"/>
    </xf>
    <xf numFmtId="0" fontId="18" fillId="0" borderId="1" xfId="0" applyFont="1" applyFill="1" applyBorder="1" applyAlignment="1">
      <alignment wrapText="1"/>
    </xf>
    <xf numFmtId="0" fontId="17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top" wrapText="1"/>
    </xf>
    <xf numFmtId="0" fontId="3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top" wrapText="1"/>
    </xf>
    <xf numFmtId="0" fontId="24" fillId="2" borderId="1" xfId="0" applyFont="1" applyFill="1" applyBorder="1" applyAlignment="1">
      <alignment horizontal="center" vertical="top" wrapText="1"/>
    </xf>
    <xf numFmtId="0" fontId="16" fillId="2" borderId="0" xfId="0" applyFont="1" applyFill="1" applyAlignment="1">
      <alignment vertical="top" wrapText="1"/>
    </xf>
    <xf numFmtId="0" fontId="14" fillId="2" borderId="0" xfId="0" applyFont="1" applyFill="1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volchanskoe.ru/its/resheniya-soveta-narodnih-deputatov-2019" TargetMode="External"/><Relationship Id="rId13" Type="http://schemas.openxmlformats.org/officeDocument/2006/relationships/hyperlink" Target="http://kodencovskoe.ru/its/resheniya-soveta-narodnih-deputatov-2019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kodencovskoe.ru/its/resheniya-soveta-narodnih-deputatov-2020" TargetMode="External"/><Relationship Id="rId7" Type="http://schemas.openxmlformats.org/officeDocument/2006/relationships/hyperlink" Target="https://degtyarenskoe.ru/its/resheniya-soveta-narodnih-deputatov-2019" TargetMode="External"/><Relationship Id="rId12" Type="http://schemas.openxmlformats.org/officeDocument/2006/relationships/hyperlink" Target="http://kodencovskoe.ru/its/resheniya-soveta-narodnih-deputatov-2019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kodencovskoe.ru/its/resheniya-soveta-narodnih-deputatov-2020" TargetMode="External"/><Relationship Id="rId16" Type="http://schemas.openxmlformats.org/officeDocument/2006/relationships/hyperlink" Target="https://marki-vrn.ru/its/resheniya-soveta-narodnih-deputatov" TargetMode="External"/><Relationship Id="rId1" Type="http://schemas.openxmlformats.org/officeDocument/2006/relationships/hyperlink" Target="http://kodencovskoe.ru/its/resheniya-soveta-narodnih-deputatov-2020" TargetMode="External"/><Relationship Id="rId6" Type="http://schemas.openxmlformats.org/officeDocument/2006/relationships/hyperlink" Target="https://degtyarenskoe.ru/its/resheniya-soveta-narodnih-deputatov-2019" TargetMode="External"/><Relationship Id="rId11" Type="http://schemas.openxmlformats.org/officeDocument/2006/relationships/hyperlink" Target="http://karpenkovskoe.ru/its/resheniya-soveta-narodnih-deputatov-2019" TargetMode="External"/><Relationship Id="rId5" Type="http://schemas.openxmlformats.org/officeDocument/2006/relationships/hyperlink" Target="http://evdakovskoe.ru/its/resheniya-soveta-narodnih-deputatov-2019" TargetMode="External"/><Relationship Id="rId15" Type="http://schemas.openxmlformats.org/officeDocument/2006/relationships/hyperlink" Target="https://karpenkovskoe.ru/its/resheniya-soveta-narodnih-deputatov-2020" TargetMode="External"/><Relationship Id="rId10" Type="http://schemas.openxmlformats.org/officeDocument/2006/relationships/hyperlink" Target="http://karpenkovskoe.ru/its/resheniya-soveta-narodnih-deputatov-2019" TargetMode="External"/><Relationship Id="rId19" Type="http://schemas.openxmlformats.org/officeDocument/2006/relationships/comments" Target="../comments1.xml"/><Relationship Id="rId4" Type="http://schemas.openxmlformats.org/officeDocument/2006/relationships/hyperlink" Target="http://evdakovskoe.ru/its/resheniya-soveta-narodnih-deputatov-2019" TargetMode="External"/><Relationship Id="rId9" Type="http://schemas.openxmlformats.org/officeDocument/2006/relationships/hyperlink" Target="https://volchanskoe.ru/its/resheniya-soveta-narodnih-deputatov-2019" TargetMode="External"/><Relationship Id="rId14" Type="http://schemas.openxmlformats.org/officeDocument/2006/relationships/hyperlink" Target="https://volchanskoe.ru/its/resheniya-soveta-narodnih-deputatov-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46"/>
  <sheetViews>
    <sheetView tabSelected="1" view="pageBreakPreview" zoomScale="80" zoomScaleNormal="60" zoomScaleSheetLayoutView="80" workbookViewId="0">
      <pane xSplit="3" ySplit="3" topLeftCell="D141" activePane="bottomRight" state="frozen"/>
      <selection pane="topRight" activeCell="D1" sqref="D1"/>
      <selection pane="bottomLeft" activeCell="A3" sqref="A3"/>
      <selection pane="bottomRight" activeCell="D79" sqref="D79"/>
    </sheetView>
  </sheetViews>
  <sheetFormatPr defaultRowHeight="18.75"/>
  <cols>
    <col min="1" max="1" width="8.7109375" style="3" customWidth="1"/>
    <col min="2" max="2" width="26.7109375" style="10" customWidth="1"/>
    <col min="3" max="3" width="36" style="11" customWidth="1"/>
    <col min="4" max="4" width="26.28515625" style="3" customWidth="1"/>
    <col min="5" max="5" width="27.28515625" style="3" customWidth="1"/>
    <col min="6" max="6" width="26" style="3" customWidth="1"/>
    <col min="7" max="7" width="26.85546875" style="3" customWidth="1"/>
    <col min="8" max="8" width="24.7109375" style="3" customWidth="1"/>
    <col min="9" max="9" width="24.85546875" style="3" customWidth="1"/>
    <col min="10" max="10" width="24.140625" style="3" customWidth="1"/>
    <col min="11" max="11" width="26.140625" style="3" customWidth="1"/>
    <col min="12" max="12" width="26.5703125" style="3" customWidth="1"/>
    <col min="13" max="13" width="21.5703125" style="3" customWidth="1"/>
    <col min="14" max="14" width="21.28515625" style="3" customWidth="1"/>
    <col min="15" max="15" width="19.7109375" style="148" bestFit="1" customWidth="1"/>
    <col min="16" max="16384" width="9.140625" style="3"/>
  </cols>
  <sheetData>
    <row r="1" spans="1:15" s="191" customFormat="1" ht="15">
      <c r="A1" s="190" t="s">
        <v>275</v>
      </c>
    </row>
    <row r="2" spans="1:15" ht="99.75" customHeight="1">
      <c r="A2" s="71" t="s">
        <v>63</v>
      </c>
      <c r="B2" s="9" t="s">
        <v>0</v>
      </c>
      <c r="C2" s="103"/>
      <c r="D2" s="1" t="s">
        <v>135</v>
      </c>
      <c r="E2" s="1" t="s">
        <v>136</v>
      </c>
      <c r="F2" s="1" t="s">
        <v>137</v>
      </c>
      <c r="G2" s="1" t="s">
        <v>138</v>
      </c>
      <c r="H2" s="1" t="s">
        <v>139</v>
      </c>
      <c r="I2" s="1" t="s">
        <v>140</v>
      </c>
      <c r="J2" s="1" t="s">
        <v>141</v>
      </c>
      <c r="K2" s="1" t="s">
        <v>142</v>
      </c>
      <c r="L2" s="73" t="s">
        <v>143</v>
      </c>
      <c r="M2" s="1" t="s">
        <v>144</v>
      </c>
      <c r="N2" s="1" t="s">
        <v>145</v>
      </c>
    </row>
    <row r="3" spans="1:15" ht="19.5" thickBot="1">
      <c r="A3" s="184" t="s">
        <v>1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</row>
    <row r="4" spans="1:15" s="40" customFormat="1" ht="47.25">
      <c r="A4" s="185" t="s">
        <v>2</v>
      </c>
      <c r="B4" s="185" t="s">
        <v>64</v>
      </c>
      <c r="C4" s="36" t="s">
        <v>71</v>
      </c>
      <c r="D4" s="35">
        <v>-6121635.8499999996</v>
      </c>
      <c r="E4" s="35">
        <v>0</v>
      </c>
      <c r="F4" s="35">
        <v>0</v>
      </c>
      <c r="G4" s="35">
        <v>0</v>
      </c>
      <c r="H4" s="35">
        <v>-263056.77</v>
      </c>
      <c r="I4" s="35">
        <v>-125593.88</v>
      </c>
      <c r="J4" s="35">
        <v>-106354</v>
      </c>
      <c r="K4" s="35">
        <v>0</v>
      </c>
      <c r="L4" s="74">
        <v>0</v>
      </c>
      <c r="M4" s="35">
        <v>0</v>
      </c>
      <c r="N4" s="35">
        <v>0</v>
      </c>
      <c r="O4" s="149">
        <f>SUM(E4:N4)</f>
        <v>-495004.65</v>
      </c>
    </row>
    <row r="5" spans="1:15" s="38" customFormat="1" ht="47.25">
      <c r="A5" s="185"/>
      <c r="B5" s="185"/>
      <c r="C5" s="36" t="s">
        <v>72</v>
      </c>
      <c r="D5" s="35">
        <v>117715505.88</v>
      </c>
      <c r="E5" s="35">
        <v>10690703.23</v>
      </c>
      <c r="F5" s="35">
        <v>10813546.689999999</v>
      </c>
      <c r="G5" s="35">
        <v>15649706.550000001</v>
      </c>
      <c r="H5" s="35">
        <v>15868110.619999999</v>
      </c>
      <c r="I5" s="37">
        <v>9355286.7200000007</v>
      </c>
      <c r="J5" s="35">
        <v>11749593.51</v>
      </c>
      <c r="K5" s="35">
        <v>12206020.18</v>
      </c>
      <c r="L5" s="74">
        <v>17062064.100000001</v>
      </c>
      <c r="M5" s="35">
        <v>12886762.65</v>
      </c>
      <c r="N5" s="35">
        <v>17038564.09</v>
      </c>
      <c r="O5" s="149">
        <f>SUM(E5:N5)</f>
        <v>133320358.34</v>
      </c>
    </row>
    <row r="6" spans="1:15" s="38" customFormat="1" ht="63">
      <c r="A6" s="185"/>
      <c r="B6" s="185"/>
      <c r="C6" s="36" t="s">
        <v>73</v>
      </c>
      <c r="D6" s="35">
        <v>78937794.519999996</v>
      </c>
      <c r="E6" s="35">
        <v>8913506.1999999993</v>
      </c>
      <c r="F6" s="35">
        <v>9285909.6500000004</v>
      </c>
      <c r="G6" s="35">
        <v>14042098.529999999</v>
      </c>
      <c r="H6" s="35">
        <v>11987803.65</v>
      </c>
      <c r="I6" s="35">
        <v>8094615.1100000003</v>
      </c>
      <c r="J6" s="35">
        <v>9445501.2699999996</v>
      </c>
      <c r="K6" s="35">
        <v>10393950.83</v>
      </c>
      <c r="L6" s="75">
        <v>13703430.18</v>
      </c>
      <c r="M6" s="62">
        <v>11136551.189999999</v>
      </c>
      <c r="N6" s="62">
        <v>14267146.310000001</v>
      </c>
      <c r="O6" s="149">
        <f>SUM(E6:N6)</f>
        <v>111270512.91999999</v>
      </c>
    </row>
    <row r="7" spans="1:15" s="6" customFormat="1" ht="20.25">
      <c r="A7" s="185"/>
      <c r="B7" s="185"/>
      <c r="C7" s="2" t="s">
        <v>68</v>
      </c>
      <c r="D7" s="5">
        <f t="shared" ref="D7:N7" si="0">ROUND(D4/(D5-D6),2)</f>
        <v>-0.16</v>
      </c>
      <c r="E7" s="5">
        <f t="shared" si="0"/>
        <v>0</v>
      </c>
      <c r="F7" s="5">
        <f t="shared" si="0"/>
        <v>0</v>
      </c>
      <c r="G7" s="5">
        <f t="shared" si="0"/>
        <v>0</v>
      </c>
      <c r="H7" s="5">
        <f t="shared" si="0"/>
        <v>-7.0000000000000007E-2</v>
      </c>
      <c r="I7" s="5">
        <f t="shared" si="0"/>
        <v>-0.1</v>
      </c>
      <c r="J7" s="5">
        <f t="shared" si="0"/>
        <v>-0.05</v>
      </c>
      <c r="K7" s="5">
        <f t="shared" si="0"/>
        <v>0</v>
      </c>
      <c r="L7" s="76">
        <f t="shared" si="0"/>
        <v>0</v>
      </c>
      <c r="M7" s="5">
        <f t="shared" si="0"/>
        <v>0</v>
      </c>
      <c r="N7" s="5">
        <f t="shared" si="0"/>
        <v>0</v>
      </c>
      <c r="O7" s="149">
        <f t="shared" ref="O7:O70" si="1">SUM(E7:N7)</f>
        <v>-0.22000000000000003</v>
      </c>
    </row>
    <row r="8" spans="1:15" s="18" customFormat="1" ht="32.25" thickBot="1">
      <c r="A8" s="185"/>
      <c r="B8" s="185"/>
      <c r="C8" s="104" t="s">
        <v>74</v>
      </c>
      <c r="D8" s="57">
        <f t="shared" ref="D8:N8" si="2">IF(D7&lt;=0.1,1,0)</f>
        <v>1</v>
      </c>
      <c r="E8" s="57">
        <f t="shared" si="2"/>
        <v>1</v>
      </c>
      <c r="F8" s="57">
        <f t="shared" si="2"/>
        <v>1</v>
      </c>
      <c r="G8" s="57">
        <f t="shared" si="2"/>
        <v>1</v>
      </c>
      <c r="H8" s="57">
        <f t="shared" si="2"/>
        <v>1</v>
      </c>
      <c r="I8" s="57">
        <f t="shared" si="2"/>
        <v>1</v>
      </c>
      <c r="J8" s="57">
        <f t="shared" si="2"/>
        <v>1</v>
      </c>
      <c r="K8" s="57">
        <f t="shared" si="2"/>
        <v>1</v>
      </c>
      <c r="L8" s="77">
        <f t="shared" si="2"/>
        <v>1</v>
      </c>
      <c r="M8" s="57">
        <f t="shared" si="2"/>
        <v>1</v>
      </c>
      <c r="N8" s="57">
        <f t="shared" si="2"/>
        <v>1</v>
      </c>
      <c r="O8" s="149">
        <f t="shared" si="1"/>
        <v>10</v>
      </c>
    </row>
    <row r="9" spans="1:15" s="39" customFormat="1" ht="63">
      <c r="A9" s="185" t="s">
        <v>3</v>
      </c>
      <c r="B9" s="185" t="s">
        <v>4</v>
      </c>
      <c r="C9" s="36" t="s">
        <v>75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75">
        <v>0</v>
      </c>
      <c r="M9" s="62">
        <v>0</v>
      </c>
      <c r="N9" s="62">
        <v>0</v>
      </c>
      <c r="O9" s="149">
        <f t="shared" si="1"/>
        <v>0</v>
      </c>
    </row>
    <row r="10" spans="1:15" ht="47.25">
      <c r="A10" s="185"/>
      <c r="B10" s="185"/>
      <c r="C10" s="2" t="s">
        <v>76</v>
      </c>
      <c r="D10" s="35">
        <v>161055536.16</v>
      </c>
      <c r="E10" s="63">
        <v>16704906.199999999</v>
      </c>
      <c r="F10" s="63">
        <v>10791109.65</v>
      </c>
      <c r="G10" s="63">
        <v>15923598.529999999</v>
      </c>
      <c r="H10" s="63">
        <v>15880421.65</v>
      </c>
      <c r="I10" s="63">
        <v>9821020.1099999994</v>
      </c>
      <c r="J10" s="63">
        <v>11796001.27</v>
      </c>
      <c r="K10" s="63">
        <v>16464128.029999999</v>
      </c>
      <c r="L10" s="79">
        <v>17198193.870000001</v>
      </c>
      <c r="M10" s="64">
        <v>12881851.189999999</v>
      </c>
      <c r="N10" s="64">
        <v>16830476.309999999</v>
      </c>
      <c r="O10" s="149">
        <f t="shared" si="1"/>
        <v>144291706.81</v>
      </c>
    </row>
    <row r="11" spans="1:15" s="39" customFormat="1" ht="63">
      <c r="A11" s="185"/>
      <c r="B11" s="185"/>
      <c r="C11" s="36" t="s">
        <v>77</v>
      </c>
      <c r="D11" s="35">
        <v>123106036.16</v>
      </c>
      <c r="E11" s="63">
        <v>14970606.199999999</v>
      </c>
      <c r="F11" s="63">
        <v>9285909.6500000004</v>
      </c>
      <c r="G11" s="63">
        <v>14042098.529999999</v>
      </c>
      <c r="H11" s="63">
        <v>11987803.65</v>
      </c>
      <c r="I11" s="63">
        <v>8094615.1100000003</v>
      </c>
      <c r="J11" s="63">
        <v>9445501.2699999996</v>
      </c>
      <c r="K11" s="63">
        <v>14572970.029999999</v>
      </c>
      <c r="L11" s="80">
        <v>14096793.869999999</v>
      </c>
      <c r="M11" s="65">
        <v>11136551.189999999</v>
      </c>
      <c r="N11" s="65">
        <v>14267146.310000001</v>
      </c>
      <c r="O11" s="149">
        <f t="shared" si="1"/>
        <v>121899995.81</v>
      </c>
    </row>
    <row r="12" spans="1:15" ht="20.25">
      <c r="A12" s="185"/>
      <c r="B12" s="185"/>
      <c r="C12" s="2" t="s">
        <v>68</v>
      </c>
      <c r="D12" s="5">
        <f>ROUND(D9/(D10-D11),2)</f>
        <v>0</v>
      </c>
      <c r="E12" s="5">
        <f>ROUND(E9/(E10-E11),2)</f>
        <v>0</v>
      </c>
      <c r="F12" s="5">
        <f t="shared" ref="F12:N12" si="3">ROUND(F9/(F10-F11),2)</f>
        <v>0</v>
      </c>
      <c r="G12" s="5">
        <f t="shared" si="3"/>
        <v>0</v>
      </c>
      <c r="H12" s="5">
        <f t="shared" si="3"/>
        <v>0</v>
      </c>
      <c r="I12" s="5">
        <f t="shared" si="3"/>
        <v>0</v>
      </c>
      <c r="J12" s="5">
        <f>ROUND(J9/(J10-J11),2)</f>
        <v>0</v>
      </c>
      <c r="K12" s="5">
        <f t="shared" si="3"/>
        <v>0</v>
      </c>
      <c r="L12" s="76">
        <f t="shared" si="3"/>
        <v>0</v>
      </c>
      <c r="M12" s="5">
        <f t="shared" si="3"/>
        <v>0</v>
      </c>
      <c r="N12" s="5">
        <f t="shared" si="3"/>
        <v>0</v>
      </c>
      <c r="O12" s="149">
        <f t="shared" si="1"/>
        <v>0</v>
      </c>
    </row>
    <row r="13" spans="1:15" s="19" customFormat="1" ht="32.25" thickBot="1">
      <c r="A13" s="185"/>
      <c r="B13" s="185"/>
      <c r="C13" s="104" t="s">
        <v>74</v>
      </c>
      <c r="D13" s="57">
        <f t="shared" ref="D13:N13" si="4">IF(D12&lt;=1,1,0)</f>
        <v>1</v>
      </c>
      <c r="E13" s="57">
        <f t="shared" si="4"/>
        <v>1</v>
      </c>
      <c r="F13" s="57">
        <f t="shared" si="4"/>
        <v>1</v>
      </c>
      <c r="G13" s="57">
        <f t="shared" si="4"/>
        <v>1</v>
      </c>
      <c r="H13" s="57">
        <f t="shared" si="4"/>
        <v>1</v>
      </c>
      <c r="I13" s="57">
        <f t="shared" si="4"/>
        <v>1</v>
      </c>
      <c r="J13" s="57">
        <f t="shared" si="4"/>
        <v>1</v>
      </c>
      <c r="K13" s="57">
        <f t="shared" si="4"/>
        <v>1</v>
      </c>
      <c r="L13" s="77">
        <f t="shared" si="4"/>
        <v>1</v>
      </c>
      <c r="M13" s="57">
        <f t="shared" si="4"/>
        <v>1</v>
      </c>
      <c r="N13" s="57">
        <f t="shared" si="4"/>
        <v>1</v>
      </c>
      <c r="O13" s="149">
        <f t="shared" si="1"/>
        <v>10</v>
      </c>
    </row>
    <row r="14" spans="1:15" s="40" customFormat="1" ht="63">
      <c r="A14" s="185" t="s">
        <v>5</v>
      </c>
      <c r="B14" s="185" t="s">
        <v>65</v>
      </c>
      <c r="C14" s="36" t="s">
        <v>78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75">
        <v>0</v>
      </c>
      <c r="M14" s="62">
        <v>0</v>
      </c>
      <c r="N14" s="62">
        <v>0</v>
      </c>
      <c r="O14" s="149">
        <f t="shared" si="1"/>
        <v>0</v>
      </c>
    </row>
    <row r="15" spans="1:15" s="38" customFormat="1" ht="78.75">
      <c r="A15" s="185"/>
      <c r="B15" s="185"/>
      <c r="C15" s="36" t="s">
        <v>79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75">
        <v>0</v>
      </c>
      <c r="M15" s="62">
        <v>0</v>
      </c>
      <c r="N15" s="62">
        <v>0</v>
      </c>
      <c r="O15" s="149">
        <f t="shared" si="1"/>
        <v>0</v>
      </c>
    </row>
    <row r="16" spans="1:15" s="6" customFormat="1" ht="20.25">
      <c r="A16" s="185"/>
      <c r="B16" s="185"/>
      <c r="C16" s="2" t="s">
        <v>68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76">
        <v>0</v>
      </c>
      <c r="M16" s="5">
        <v>0</v>
      </c>
      <c r="N16" s="5">
        <v>0</v>
      </c>
      <c r="O16" s="149">
        <f t="shared" si="1"/>
        <v>0</v>
      </c>
    </row>
    <row r="17" spans="1:16" s="18" customFormat="1" ht="32.25" thickBot="1">
      <c r="A17" s="185"/>
      <c r="B17" s="185"/>
      <c r="C17" s="104" t="s">
        <v>74</v>
      </c>
      <c r="D17" s="57">
        <f>IF(D16&lt;=1,1,0)</f>
        <v>1</v>
      </c>
      <c r="E17" s="57">
        <f t="shared" ref="E17:N17" si="5">IF(E16&lt;=1,1,0)</f>
        <v>1</v>
      </c>
      <c r="F17" s="57">
        <f t="shared" si="5"/>
        <v>1</v>
      </c>
      <c r="G17" s="57">
        <f t="shared" si="5"/>
        <v>1</v>
      </c>
      <c r="H17" s="57">
        <f t="shared" si="5"/>
        <v>1</v>
      </c>
      <c r="I17" s="57">
        <f t="shared" si="5"/>
        <v>1</v>
      </c>
      <c r="J17" s="57">
        <f>IF(J16&lt;=1,1,0)</f>
        <v>1</v>
      </c>
      <c r="K17" s="57">
        <f t="shared" si="5"/>
        <v>1</v>
      </c>
      <c r="L17" s="77">
        <f t="shared" si="5"/>
        <v>1</v>
      </c>
      <c r="M17" s="57">
        <f t="shared" si="5"/>
        <v>1</v>
      </c>
      <c r="N17" s="57">
        <f t="shared" si="5"/>
        <v>1</v>
      </c>
      <c r="O17" s="149">
        <f t="shared" si="1"/>
        <v>10</v>
      </c>
    </row>
    <row r="18" spans="1:16" s="39" customFormat="1" ht="63">
      <c r="A18" s="185" t="s">
        <v>6</v>
      </c>
      <c r="B18" s="185" t="s">
        <v>7</v>
      </c>
      <c r="C18" s="36" t="s">
        <v>80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75">
        <v>0</v>
      </c>
      <c r="M18" s="62">
        <v>0</v>
      </c>
      <c r="N18" s="62">
        <v>0</v>
      </c>
      <c r="O18" s="149">
        <f t="shared" si="1"/>
        <v>0</v>
      </c>
    </row>
    <row r="19" spans="1:16" s="39" customFormat="1" ht="47.25">
      <c r="A19" s="185"/>
      <c r="B19" s="185"/>
      <c r="C19" s="36" t="s">
        <v>81</v>
      </c>
      <c r="D19" s="35">
        <v>123837141.73</v>
      </c>
      <c r="E19" s="35">
        <v>10333982.720000001</v>
      </c>
      <c r="F19" s="35">
        <v>10419060.1</v>
      </c>
      <c r="G19" s="35">
        <v>14772223.99</v>
      </c>
      <c r="H19" s="35">
        <v>16131167.390000001</v>
      </c>
      <c r="I19" s="35">
        <v>9480880.5999999996</v>
      </c>
      <c r="J19" s="35">
        <v>11855947.51</v>
      </c>
      <c r="K19" s="35">
        <v>12017766.869999999</v>
      </c>
      <c r="L19" s="75">
        <v>15980207.949999999</v>
      </c>
      <c r="M19" s="62">
        <v>12837515.24</v>
      </c>
      <c r="N19" s="62">
        <v>16947582.550000001</v>
      </c>
      <c r="O19" s="149">
        <f t="shared" si="1"/>
        <v>130776334.92</v>
      </c>
    </row>
    <row r="20" spans="1:16" s="20" customFormat="1" ht="78.75">
      <c r="A20" s="185"/>
      <c r="B20" s="185"/>
      <c r="C20" s="26" t="s">
        <v>82</v>
      </c>
      <c r="D20" s="35">
        <v>247600</v>
      </c>
      <c r="E20" s="35">
        <v>99000</v>
      </c>
      <c r="F20" s="35">
        <v>99000</v>
      </c>
      <c r="G20" s="35">
        <v>99000</v>
      </c>
      <c r="H20" s="35">
        <v>99000</v>
      </c>
      <c r="I20" s="35">
        <v>99000</v>
      </c>
      <c r="J20" s="35">
        <v>99000</v>
      </c>
      <c r="K20" s="35">
        <v>99000</v>
      </c>
      <c r="L20" s="35">
        <v>99000</v>
      </c>
      <c r="M20" s="35">
        <v>99000</v>
      </c>
      <c r="N20" s="35">
        <v>99000</v>
      </c>
      <c r="O20" s="149">
        <f t="shared" si="1"/>
        <v>990000</v>
      </c>
    </row>
    <row r="21" spans="1:16" ht="20.25">
      <c r="A21" s="185"/>
      <c r="B21" s="185"/>
      <c r="C21" s="2" t="s">
        <v>68</v>
      </c>
      <c r="D21" s="5">
        <f>ROUND(D18/(D19-D20),4)</f>
        <v>0</v>
      </c>
      <c r="E21" s="5">
        <f t="shared" ref="E21:N21" si="6">ROUND(E18/(E19-E20),4)</f>
        <v>0</v>
      </c>
      <c r="F21" s="5">
        <f t="shared" si="6"/>
        <v>0</v>
      </c>
      <c r="G21" s="5">
        <f t="shared" si="6"/>
        <v>0</v>
      </c>
      <c r="H21" s="5">
        <f t="shared" si="6"/>
        <v>0</v>
      </c>
      <c r="I21" s="5">
        <f t="shared" si="6"/>
        <v>0</v>
      </c>
      <c r="J21" s="5">
        <f t="shared" si="6"/>
        <v>0</v>
      </c>
      <c r="K21" s="5">
        <f t="shared" si="6"/>
        <v>0</v>
      </c>
      <c r="L21" s="76">
        <f t="shared" si="6"/>
        <v>0</v>
      </c>
      <c r="M21" s="5">
        <f t="shared" si="6"/>
        <v>0</v>
      </c>
      <c r="N21" s="5">
        <f t="shared" si="6"/>
        <v>0</v>
      </c>
      <c r="O21" s="149">
        <f t="shared" si="1"/>
        <v>0</v>
      </c>
    </row>
    <row r="22" spans="1:16" s="19" customFormat="1" ht="32.25" thickBot="1">
      <c r="A22" s="185"/>
      <c r="B22" s="185"/>
      <c r="C22" s="104" t="s">
        <v>74</v>
      </c>
      <c r="D22" s="57">
        <f>IF(D21&lt;=0.15,1,0)</f>
        <v>1</v>
      </c>
      <c r="E22" s="57">
        <f t="shared" ref="E22:N22" si="7">IF(E21&lt;=0.15,1,0)</f>
        <v>1</v>
      </c>
      <c r="F22" s="57">
        <f t="shared" si="7"/>
        <v>1</v>
      </c>
      <c r="G22" s="57">
        <f t="shared" si="7"/>
        <v>1</v>
      </c>
      <c r="H22" s="57">
        <f t="shared" si="7"/>
        <v>1</v>
      </c>
      <c r="I22" s="57">
        <f t="shared" si="7"/>
        <v>1</v>
      </c>
      <c r="J22" s="57">
        <f t="shared" si="7"/>
        <v>1</v>
      </c>
      <c r="K22" s="57">
        <f t="shared" si="7"/>
        <v>1</v>
      </c>
      <c r="L22" s="77">
        <f t="shared" si="7"/>
        <v>1</v>
      </c>
      <c r="M22" s="57">
        <f t="shared" si="7"/>
        <v>1</v>
      </c>
      <c r="N22" s="57">
        <f t="shared" si="7"/>
        <v>1</v>
      </c>
      <c r="O22" s="149">
        <f t="shared" si="1"/>
        <v>10</v>
      </c>
    </row>
    <row r="23" spans="1:16" s="24" customFormat="1" ht="47.25">
      <c r="A23" s="185" t="s">
        <v>8</v>
      </c>
      <c r="B23" s="185" t="s">
        <v>9</v>
      </c>
      <c r="C23" s="26" t="s">
        <v>83</v>
      </c>
      <c r="D23" s="35">
        <f t="shared" ref="D23:I23" si="8">D14</f>
        <v>0</v>
      </c>
      <c r="E23" s="35">
        <f t="shared" si="8"/>
        <v>0</v>
      </c>
      <c r="F23" s="35">
        <f t="shared" si="8"/>
        <v>0</v>
      </c>
      <c r="G23" s="35">
        <f t="shared" si="8"/>
        <v>0</v>
      </c>
      <c r="H23" s="35">
        <f t="shared" si="8"/>
        <v>0</v>
      </c>
      <c r="I23" s="35">
        <f t="shared" si="8"/>
        <v>0</v>
      </c>
      <c r="J23" s="35">
        <v>0</v>
      </c>
      <c r="K23" s="35">
        <v>0</v>
      </c>
      <c r="L23" s="137">
        <v>0</v>
      </c>
      <c r="M23" s="138">
        <v>0</v>
      </c>
      <c r="N23" s="138">
        <v>0</v>
      </c>
      <c r="O23" s="149">
        <f t="shared" si="1"/>
        <v>0</v>
      </c>
    </row>
    <row r="24" spans="1:16" s="38" customFormat="1" ht="47.25">
      <c r="A24" s="185"/>
      <c r="B24" s="185"/>
      <c r="C24" s="36" t="s">
        <v>84</v>
      </c>
      <c r="D24" s="35">
        <f>D4</f>
        <v>-6121635.8499999996</v>
      </c>
      <c r="E24" s="35">
        <v>347650.71</v>
      </c>
      <c r="F24" s="35">
        <v>1640890.77</v>
      </c>
      <c r="G24" s="35">
        <f t="shared" ref="G24:L24" si="9">G4</f>
        <v>0</v>
      </c>
      <c r="H24" s="35">
        <v>153823.82</v>
      </c>
      <c r="I24" s="35">
        <f t="shared" si="9"/>
        <v>-125593.88</v>
      </c>
      <c r="J24" s="35">
        <v>823501.03</v>
      </c>
      <c r="K24" s="35">
        <v>94375.85</v>
      </c>
      <c r="L24" s="82">
        <f t="shared" si="9"/>
        <v>0</v>
      </c>
      <c r="M24" s="52">
        <v>660556.42000000004</v>
      </c>
      <c r="N24" s="52">
        <v>47063.06</v>
      </c>
      <c r="O24" s="149">
        <f t="shared" si="1"/>
        <v>3642267.7800000003</v>
      </c>
    </row>
    <row r="25" spans="1:16" s="27" customFormat="1" ht="63">
      <c r="A25" s="185"/>
      <c r="B25" s="185"/>
      <c r="C25" s="26" t="s">
        <v>85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139">
        <v>0</v>
      </c>
      <c r="K25" s="139">
        <v>0</v>
      </c>
      <c r="L25" s="137">
        <v>0</v>
      </c>
      <c r="M25" s="138">
        <v>0</v>
      </c>
      <c r="N25" s="138">
        <v>0</v>
      </c>
      <c r="O25" s="149">
        <f t="shared" si="1"/>
        <v>0</v>
      </c>
    </row>
    <row r="26" spans="1:16" s="6" customFormat="1" ht="20.25">
      <c r="A26" s="185"/>
      <c r="B26" s="185"/>
      <c r="C26" s="2" t="s">
        <v>68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f t="shared" ref="J26" si="10">ROUND(J23/(J24+J25),0)</f>
        <v>0</v>
      </c>
      <c r="K26" s="5">
        <v>0</v>
      </c>
      <c r="L26" s="5">
        <v>0</v>
      </c>
      <c r="M26" s="5">
        <v>0</v>
      </c>
      <c r="N26" s="5">
        <v>0</v>
      </c>
      <c r="O26" s="149">
        <f t="shared" si="1"/>
        <v>0</v>
      </c>
    </row>
    <row r="27" spans="1:16" s="18" customFormat="1" ht="32.25" thickBot="1">
      <c r="A27" s="185"/>
      <c r="B27" s="185"/>
      <c r="C27" s="104" t="s">
        <v>74</v>
      </c>
      <c r="D27" s="57">
        <f>IF(D26&lt;=1,1,0)</f>
        <v>1</v>
      </c>
      <c r="E27" s="57">
        <f t="shared" ref="E27:N27" si="11">IF(E26&lt;=1,1,0)</f>
        <v>1</v>
      </c>
      <c r="F27" s="57">
        <f t="shared" si="11"/>
        <v>1</v>
      </c>
      <c r="G27" s="57">
        <f t="shared" si="11"/>
        <v>1</v>
      </c>
      <c r="H27" s="57">
        <f t="shared" si="11"/>
        <v>1</v>
      </c>
      <c r="I27" s="57">
        <f t="shared" si="11"/>
        <v>1</v>
      </c>
      <c r="J27" s="57">
        <f t="shared" si="11"/>
        <v>1</v>
      </c>
      <c r="K27" s="57">
        <f t="shared" si="11"/>
        <v>1</v>
      </c>
      <c r="L27" s="77">
        <f t="shared" si="11"/>
        <v>1</v>
      </c>
      <c r="M27" s="57">
        <f t="shared" si="11"/>
        <v>1</v>
      </c>
      <c r="N27" s="57">
        <f t="shared" si="11"/>
        <v>1</v>
      </c>
      <c r="O27" s="149">
        <f t="shared" si="1"/>
        <v>10</v>
      </c>
    </row>
    <row r="28" spans="1:16" ht="19.5" thickBot="1">
      <c r="A28" s="185" t="s">
        <v>10</v>
      </c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83"/>
      <c r="M28" s="58"/>
      <c r="N28" s="58"/>
      <c r="O28" s="149">
        <f t="shared" si="1"/>
        <v>0</v>
      </c>
    </row>
    <row r="29" spans="1:16" s="28" customFormat="1" ht="120">
      <c r="A29" s="185" t="s">
        <v>11</v>
      </c>
      <c r="B29" s="185" t="s">
        <v>12</v>
      </c>
      <c r="C29" s="2" t="s">
        <v>86</v>
      </c>
      <c r="D29" s="105" t="s">
        <v>299</v>
      </c>
      <c r="E29" s="105" t="s">
        <v>276</v>
      </c>
      <c r="F29" s="105" t="s">
        <v>277</v>
      </c>
      <c r="G29" s="105" t="s">
        <v>280</v>
      </c>
      <c r="H29" s="105" t="s">
        <v>282</v>
      </c>
      <c r="I29" s="166" t="s">
        <v>284</v>
      </c>
      <c r="J29" s="84" t="s">
        <v>286</v>
      </c>
      <c r="K29" s="49" t="s">
        <v>288</v>
      </c>
      <c r="L29" s="49" t="s">
        <v>290</v>
      </c>
      <c r="M29" s="183" t="s">
        <v>292</v>
      </c>
      <c r="N29" s="28" t="s">
        <v>294</v>
      </c>
      <c r="O29" s="149" t="s">
        <v>295</v>
      </c>
      <c r="P29" s="28" t="s">
        <v>295</v>
      </c>
    </row>
    <row r="30" spans="1:16" s="6" customFormat="1">
      <c r="A30" s="185"/>
      <c r="B30" s="185"/>
      <c r="C30" s="2" t="s">
        <v>68</v>
      </c>
      <c r="D30" s="29" t="s">
        <v>69</v>
      </c>
      <c r="E30" s="8" t="s">
        <v>69</v>
      </c>
      <c r="F30" s="8" t="s">
        <v>69</v>
      </c>
      <c r="G30" s="8" t="s">
        <v>69</v>
      </c>
      <c r="H30" s="8" t="s">
        <v>69</v>
      </c>
      <c r="I30" s="8" t="s">
        <v>69</v>
      </c>
      <c r="J30" s="8" t="s">
        <v>69</v>
      </c>
      <c r="K30" s="8" t="s">
        <v>69</v>
      </c>
      <c r="L30" s="85" t="s">
        <v>69</v>
      </c>
      <c r="M30" s="8" t="s">
        <v>69</v>
      </c>
      <c r="N30" s="8" t="s">
        <v>69</v>
      </c>
      <c r="O30" s="149">
        <f t="shared" si="1"/>
        <v>0</v>
      </c>
    </row>
    <row r="31" spans="1:16" s="18" customFormat="1" ht="32.25" thickBot="1">
      <c r="A31" s="185"/>
      <c r="B31" s="185"/>
      <c r="C31" s="104" t="s">
        <v>74</v>
      </c>
      <c r="D31" s="57">
        <f>IF(D30="да",1,-1)</f>
        <v>1</v>
      </c>
      <c r="E31" s="57">
        <f t="shared" ref="E31:N31" si="12">IF(E30="да",1,-1)</f>
        <v>1</v>
      </c>
      <c r="F31" s="57">
        <f t="shared" si="12"/>
        <v>1</v>
      </c>
      <c r="G31" s="57">
        <f t="shared" si="12"/>
        <v>1</v>
      </c>
      <c r="H31" s="57">
        <f t="shared" si="12"/>
        <v>1</v>
      </c>
      <c r="I31" s="57">
        <f t="shared" si="12"/>
        <v>1</v>
      </c>
      <c r="J31" s="57">
        <f t="shared" si="12"/>
        <v>1</v>
      </c>
      <c r="K31" s="57">
        <f t="shared" si="12"/>
        <v>1</v>
      </c>
      <c r="L31" s="77">
        <f t="shared" si="12"/>
        <v>1</v>
      </c>
      <c r="M31" s="57">
        <f t="shared" si="12"/>
        <v>1</v>
      </c>
      <c r="N31" s="57">
        <f t="shared" si="12"/>
        <v>1</v>
      </c>
      <c r="O31" s="149">
        <f t="shared" si="1"/>
        <v>10</v>
      </c>
    </row>
    <row r="32" spans="1:16" s="39" customFormat="1" ht="78.75">
      <c r="A32" s="186" t="s">
        <v>13</v>
      </c>
      <c r="B32" s="186" t="s">
        <v>14</v>
      </c>
      <c r="C32" s="36" t="s">
        <v>134</v>
      </c>
      <c r="D32" s="45">
        <v>123791437.67</v>
      </c>
      <c r="E32" s="35">
        <v>14687250.390000001</v>
      </c>
      <c r="F32" s="35">
        <v>23935221.550000001</v>
      </c>
      <c r="G32" s="35">
        <v>17033091.699999999</v>
      </c>
      <c r="H32" s="35">
        <v>21171562.010000002</v>
      </c>
      <c r="I32" s="35">
        <v>13721053.99</v>
      </c>
      <c r="J32" s="35">
        <v>23546645.539999999</v>
      </c>
      <c r="K32" s="35">
        <v>15692811.720000001</v>
      </c>
      <c r="L32" s="75">
        <v>11279687.98</v>
      </c>
      <c r="M32" s="62">
        <v>14608409.880000001</v>
      </c>
      <c r="N32" s="62">
        <v>18068718.350000001</v>
      </c>
      <c r="O32" s="149">
        <f t="shared" si="1"/>
        <v>173744453.10999998</v>
      </c>
    </row>
    <row r="33" spans="1:15" s="39" customFormat="1" ht="126">
      <c r="A33" s="186"/>
      <c r="B33" s="186"/>
      <c r="C33" s="36" t="s">
        <v>87</v>
      </c>
      <c r="D33" s="45">
        <f>D19-D20</f>
        <v>123589541.73</v>
      </c>
      <c r="E33" s="66">
        <f>E19-E20</f>
        <v>10234982.720000001</v>
      </c>
      <c r="F33" s="66">
        <f t="shared" ref="F33:N33" si="13">F19-F20</f>
        <v>10320060.1</v>
      </c>
      <c r="G33" s="66">
        <f t="shared" si="13"/>
        <v>14673223.99</v>
      </c>
      <c r="H33" s="66">
        <f t="shared" si="13"/>
        <v>16032167.390000001</v>
      </c>
      <c r="I33" s="66">
        <f t="shared" si="13"/>
        <v>9381880.5999999996</v>
      </c>
      <c r="J33" s="66">
        <f t="shared" si="13"/>
        <v>11756947.51</v>
      </c>
      <c r="K33" s="66">
        <f t="shared" si="13"/>
        <v>11918766.869999999</v>
      </c>
      <c r="L33" s="86">
        <f t="shared" si="13"/>
        <v>15881207.949999999</v>
      </c>
      <c r="M33" s="66">
        <f t="shared" si="13"/>
        <v>12738515.24</v>
      </c>
      <c r="N33" s="66">
        <f t="shared" si="13"/>
        <v>16848582.550000001</v>
      </c>
      <c r="O33" s="149">
        <f t="shared" si="1"/>
        <v>129786334.92</v>
      </c>
    </row>
    <row r="34" spans="1:15" s="39" customFormat="1">
      <c r="A34" s="186"/>
      <c r="B34" s="186"/>
      <c r="C34" s="36" t="s">
        <v>68</v>
      </c>
      <c r="D34" s="42">
        <f>ROUND(D32/D33,2)</f>
        <v>1</v>
      </c>
      <c r="E34" s="42">
        <f t="shared" ref="E34:N34" si="14">ROUND(E32/E33,2)</f>
        <v>1.44</v>
      </c>
      <c r="F34" s="42">
        <f t="shared" si="14"/>
        <v>2.3199999999999998</v>
      </c>
      <c r="G34" s="42">
        <f t="shared" si="14"/>
        <v>1.1599999999999999</v>
      </c>
      <c r="H34" s="42">
        <f t="shared" si="14"/>
        <v>1.32</v>
      </c>
      <c r="I34" s="42">
        <f t="shared" si="14"/>
        <v>1.46</v>
      </c>
      <c r="J34" s="42">
        <f t="shared" si="14"/>
        <v>2</v>
      </c>
      <c r="K34" s="42">
        <f t="shared" si="14"/>
        <v>1.32</v>
      </c>
      <c r="L34" s="42">
        <f t="shared" si="14"/>
        <v>0.71</v>
      </c>
      <c r="M34" s="42">
        <f t="shared" si="14"/>
        <v>1.1499999999999999</v>
      </c>
      <c r="N34" s="42">
        <f t="shared" si="14"/>
        <v>1.07</v>
      </c>
      <c r="O34" s="149">
        <f t="shared" si="1"/>
        <v>13.950000000000001</v>
      </c>
    </row>
    <row r="35" spans="1:15" s="46" customFormat="1" ht="32.25" thickBot="1">
      <c r="A35" s="186"/>
      <c r="B35" s="186"/>
      <c r="C35" s="106" t="s">
        <v>74</v>
      </c>
      <c r="D35" s="60">
        <f>IF(D34&gt;=0.7,5,IF(D34&gt;0.3,2)+IF(D34&lt;0.3,-1))</f>
        <v>5</v>
      </c>
      <c r="E35" s="60">
        <f t="shared" ref="E35:G35" si="15">IF(E34&gt;=0.7,5,IF(E34&gt;0.3,2)+IF(E34&lt;0.3,-1))</f>
        <v>5</v>
      </c>
      <c r="F35" s="60">
        <f t="shared" si="15"/>
        <v>5</v>
      </c>
      <c r="G35" s="60">
        <f t="shared" si="15"/>
        <v>5</v>
      </c>
      <c r="H35" s="60">
        <f>IF(H34&gt;=0.7,5,IF(H34&gt;0.3,2)+IF(H34&lt;0.3,-1))</f>
        <v>5</v>
      </c>
      <c r="I35" s="60">
        <f t="shared" ref="I35:N35" si="16">IF(I34&gt;=0.7,5,IF(I34&gt;0.3,2)+IF(I34&lt;0.3,-1))</f>
        <v>5</v>
      </c>
      <c r="J35" s="60">
        <f t="shared" si="16"/>
        <v>5</v>
      </c>
      <c r="K35" s="60">
        <f t="shared" si="16"/>
        <v>5</v>
      </c>
      <c r="L35" s="60">
        <f t="shared" si="16"/>
        <v>5</v>
      </c>
      <c r="M35" s="60">
        <f t="shared" si="16"/>
        <v>5</v>
      </c>
      <c r="N35" s="60">
        <f t="shared" si="16"/>
        <v>5</v>
      </c>
      <c r="O35" s="149">
        <f t="shared" si="1"/>
        <v>50</v>
      </c>
    </row>
    <row r="36" spans="1:15" s="40" customFormat="1" ht="47.25">
      <c r="A36" s="186" t="s">
        <v>15</v>
      </c>
      <c r="B36" s="186" t="s">
        <v>66</v>
      </c>
      <c r="C36" s="36" t="s">
        <v>88</v>
      </c>
      <c r="D36" s="42">
        <v>1</v>
      </c>
      <c r="E36" s="41">
        <v>1</v>
      </c>
      <c r="F36" s="42">
        <v>1</v>
      </c>
      <c r="G36" s="42">
        <v>1</v>
      </c>
      <c r="H36" s="42">
        <v>1</v>
      </c>
      <c r="I36" s="42">
        <v>1</v>
      </c>
      <c r="J36" s="42">
        <v>1</v>
      </c>
      <c r="K36" s="42">
        <v>1</v>
      </c>
      <c r="L36" s="87">
        <v>1</v>
      </c>
      <c r="M36" s="42">
        <v>1</v>
      </c>
      <c r="N36" s="42">
        <v>1</v>
      </c>
      <c r="O36" s="149">
        <f t="shared" si="1"/>
        <v>10</v>
      </c>
    </row>
    <row r="37" spans="1:15" s="38" customFormat="1" ht="63">
      <c r="A37" s="186"/>
      <c r="B37" s="186"/>
      <c r="C37" s="36" t="s">
        <v>89</v>
      </c>
      <c r="D37" s="42">
        <v>1</v>
      </c>
      <c r="E37" s="41">
        <v>1</v>
      </c>
      <c r="F37" s="42">
        <v>1</v>
      </c>
      <c r="G37" s="42">
        <v>1</v>
      </c>
      <c r="H37" s="42">
        <v>1</v>
      </c>
      <c r="I37" s="42">
        <v>1</v>
      </c>
      <c r="J37" s="42">
        <v>1</v>
      </c>
      <c r="K37" s="42">
        <v>1</v>
      </c>
      <c r="L37" s="87">
        <v>1</v>
      </c>
      <c r="M37" s="42">
        <v>1</v>
      </c>
      <c r="N37" s="42">
        <v>1</v>
      </c>
      <c r="O37" s="149">
        <f t="shared" si="1"/>
        <v>10</v>
      </c>
    </row>
    <row r="38" spans="1:15" s="38" customFormat="1">
      <c r="A38" s="186"/>
      <c r="B38" s="186"/>
      <c r="C38" s="36" t="s">
        <v>68</v>
      </c>
      <c r="D38" s="42">
        <f>D36+D37</f>
        <v>2</v>
      </c>
      <c r="E38" s="42">
        <f t="shared" ref="E38:N38" si="17">E36+E37</f>
        <v>2</v>
      </c>
      <c r="F38" s="42">
        <f t="shared" si="17"/>
        <v>2</v>
      </c>
      <c r="G38" s="42">
        <f t="shared" si="17"/>
        <v>2</v>
      </c>
      <c r="H38" s="42">
        <f t="shared" si="17"/>
        <v>2</v>
      </c>
      <c r="I38" s="42">
        <f t="shared" si="17"/>
        <v>2</v>
      </c>
      <c r="J38" s="42">
        <f t="shared" si="17"/>
        <v>2</v>
      </c>
      <c r="K38" s="42">
        <f t="shared" si="17"/>
        <v>2</v>
      </c>
      <c r="L38" s="87">
        <f t="shared" si="17"/>
        <v>2</v>
      </c>
      <c r="M38" s="42">
        <f t="shared" si="17"/>
        <v>2</v>
      </c>
      <c r="N38" s="42">
        <f t="shared" si="17"/>
        <v>2</v>
      </c>
      <c r="O38" s="149">
        <f t="shared" si="1"/>
        <v>20</v>
      </c>
    </row>
    <row r="39" spans="1:15" s="44" customFormat="1" ht="32.25" thickBot="1">
      <c r="A39" s="186"/>
      <c r="B39" s="186"/>
      <c r="C39" s="106" t="s">
        <v>74</v>
      </c>
      <c r="D39" s="60">
        <f>IF(D38=2,1,0)</f>
        <v>1</v>
      </c>
      <c r="E39" s="60">
        <f t="shared" ref="E39:N39" si="18">IF(E38=2,1,0)</f>
        <v>1</v>
      </c>
      <c r="F39" s="60">
        <f t="shared" si="18"/>
        <v>1</v>
      </c>
      <c r="G39" s="60">
        <f t="shared" si="18"/>
        <v>1</v>
      </c>
      <c r="H39" s="60">
        <f t="shared" si="18"/>
        <v>1</v>
      </c>
      <c r="I39" s="60">
        <f t="shared" si="18"/>
        <v>1</v>
      </c>
      <c r="J39" s="60">
        <f t="shared" si="18"/>
        <v>1</v>
      </c>
      <c r="K39" s="60">
        <f t="shared" si="18"/>
        <v>1</v>
      </c>
      <c r="L39" s="88">
        <f t="shared" si="18"/>
        <v>1</v>
      </c>
      <c r="M39" s="60">
        <f t="shared" si="18"/>
        <v>1</v>
      </c>
      <c r="N39" s="60">
        <f t="shared" si="18"/>
        <v>1</v>
      </c>
      <c r="O39" s="149">
        <f t="shared" si="1"/>
        <v>10</v>
      </c>
    </row>
    <row r="40" spans="1:15" s="175" customFormat="1" ht="325.5" customHeight="1">
      <c r="A40" s="186" t="s">
        <v>16</v>
      </c>
      <c r="B40" s="186" t="s">
        <v>17</v>
      </c>
      <c r="C40" s="36" t="s">
        <v>90</v>
      </c>
      <c r="D40" s="123" t="s">
        <v>300</v>
      </c>
      <c r="E40" s="105" t="s">
        <v>301</v>
      </c>
      <c r="F40" s="123" t="s">
        <v>278</v>
      </c>
      <c r="G40" s="123" t="s">
        <v>281</v>
      </c>
      <c r="H40" s="123" t="s">
        <v>283</v>
      </c>
      <c r="I40" s="166" t="s">
        <v>285</v>
      </c>
      <c r="J40" s="124" t="s">
        <v>287</v>
      </c>
      <c r="K40" s="49" t="s">
        <v>289</v>
      </c>
      <c r="L40" s="49" t="s">
        <v>291</v>
      </c>
      <c r="M40" s="183" t="s">
        <v>293</v>
      </c>
      <c r="N40" s="28" t="s">
        <v>296</v>
      </c>
      <c r="O40" s="174"/>
    </row>
    <row r="41" spans="1:15" s="39" customFormat="1">
      <c r="A41" s="186"/>
      <c r="B41" s="186"/>
      <c r="C41" s="36" t="s">
        <v>68</v>
      </c>
      <c r="D41" s="42">
        <v>5</v>
      </c>
      <c r="E41" s="173">
        <v>2</v>
      </c>
      <c r="F41" s="42">
        <v>1</v>
      </c>
      <c r="G41" s="42">
        <v>2</v>
      </c>
      <c r="H41" s="69">
        <v>2</v>
      </c>
      <c r="I41" s="42">
        <v>2</v>
      </c>
      <c r="J41" s="42">
        <v>2</v>
      </c>
      <c r="K41" s="42">
        <v>1</v>
      </c>
      <c r="L41" s="78">
        <v>2</v>
      </c>
      <c r="M41" s="56">
        <v>2</v>
      </c>
      <c r="N41" s="56">
        <v>2</v>
      </c>
      <c r="O41" s="149">
        <f t="shared" si="1"/>
        <v>18</v>
      </c>
    </row>
    <row r="42" spans="1:15" s="39" customFormat="1" ht="32.25" thickBot="1">
      <c r="A42" s="186"/>
      <c r="B42" s="186"/>
      <c r="C42" s="36" t="s">
        <v>74</v>
      </c>
      <c r="D42" s="35">
        <f t="shared" ref="D42:N42" si="19">IF(D41&lt;=4,1,0)</f>
        <v>0</v>
      </c>
      <c r="E42" s="35">
        <f t="shared" si="19"/>
        <v>1</v>
      </c>
      <c r="F42" s="35">
        <f t="shared" si="19"/>
        <v>1</v>
      </c>
      <c r="G42" s="35">
        <f t="shared" si="19"/>
        <v>1</v>
      </c>
      <c r="H42" s="35">
        <f t="shared" si="19"/>
        <v>1</v>
      </c>
      <c r="I42" s="35">
        <f t="shared" si="19"/>
        <v>1</v>
      </c>
      <c r="J42" s="35">
        <f t="shared" si="19"/>
        <v>1</v>
      </c>
      <c r="K42" s="35">
        <f t="shared" si="19"/>
        <v>1</v>
      </c>
      <c r="L42" s="74">
        <f t="shared" si="19"/>
        <v>1</v>
      </c>
      <c r="M42" s="35">
        <f t="shared" si="19"/>
        <v>1</v>
      </c>
      <c r="N42" s="35">
        <f t="shared" si="19"/>
        <v>1</v>
      </c>
      <c r="O42" s="149">
        <f t="shared" si="1"/>
        <v>10</v>
      </c>
    </row>
    <row r="43" spans="1:15" s="40" customFormat="1" ht="64.5" customHeight="1">
      <c r="A43" s="185" t="s">
        <v>18</v>
      </c>
      <c r="B43" s="185" t="s">
        <v>19</v>
      </c>
      <c r="C43" s="36" t="s">
        <v>91</v>
      </c>
      <c r="D43" s="108" t="s">
        <v>254</v>
      </c>
      <c r="E43" s="108"/>
      <c r="F43" s="108"/>
      <c r="G43" s="14"/>
      <c r="H43" s="108"/>
      <c r="I43" s="14"/>
      <c r="J43" s="108"/>
      <c r="K43" s="108"/>
      <c r="L43" s="78"/>
      <c r="M43" s="56"/>
      <c r="N43" s="56"/>
      <c r="O43" s="149">
        <f t="shared" si="1"/>
        <v>0</v>
      </c>
    </row>
    <row r="44" spans="1:15" s="38" customFormat="1">
      <c r="A44" s="185"/>
      <c r="B44" s="185"/>
      <c r="C44" s="36" t="s">
        <v>68</v>
      </c>
      <c r="D44" s="42" t="s">
        <v>69</v>
      </c>
      <c r="E44" s="42" t="s">
        <v>70</v>
      </c>
      <c r="F44" s="42" t="s">
        <v>70</v>
      </c>
      <c r="G44" s="42" t="s">
        <v>70</v>
      </c>
      <c r="H44" s="42" t="s">
        <v>70</v>
      </c>
      <c r="I44" s="42" t="s">
        <v>70</v>
      </c>
      <c r="J44" s="42" t="s">
        <v>70</v>
      </c>
      <c r="K44" s="42" t="s">
        <v>70</v>
      </c>
      <c r="L44" s="78" t="s">
        <v>70</v>
      </c>
      <c r="M44" s="56" t="s">
        <v>70</v>
      </c>
      <c r="N44" s="56" t="s">
        <v>70</v>
      </c>
      <c r="O44" s="149">
        <f t="shared" si="1"/>
        <v>0</v>
      </c>
    </row>
    <row r="45" spans="1:15" s="44" customFormat="1" ht="87" customHeight="1" thickBot="1">
      <c r="A45" s="185"/>
      <c r="B45" s="185"/>
      <c r="C45" s="106" t="s">
        <v>74</v>
      </c>
      <c r="D45" s="60">
        <f>IF(D44="да",1,-1)</f>
        <v>1</v>
      </c>
      <c r="E45" s="60">
        <f t="shared" ref="E45:N45" si="20">IF(E44="да",1,-1)</f>
        <v>-1</v>
      </c>
      <c r="F45" s="60">
        <f t="shared" si="20"/>
        <v>-1</v>
      </c>
      <c r="G45" s="60">
        <f t="shared" si="20"/>
        <v>-1</v>
      </c>
      <c r="H45" s="60">
        <f t="shared" si="20"/>
        <v>-1</v>
      </c>
      <c r="I45" s="60">
        <f t="shared" si="20"/>
        <v>-1</v>
      </c>
      <c r="J45" s="60">
        <f t="shared" si="20"/>
        <v>-1</v>
      </c>
      <c r="K45" s="60">
        <f t="shared" si="20"/>
        <v>-1</v>
      </c>
      <c r="L45" s="88">
        <f t="shared" si="20"/>
        <v>-1</v>
      </c>
      <c r="M45" s="60">
        <f t="shared" si="20"/>
        <v>-1</v>
      </c>
      <c r="N45" s="60">
        <f t="shared" si="20"/>
        <v>-1</v>
      </c>
      <c r="O45" s="149">
        <f t="shared" si="1"/>
        <v>-10</v>
      </c>
    </row>
    <row r="46" spans="1:15" s="39" customFormat="1" ht="94.5">
      <c r="A46" s="185" t="s">
        <v>20</v>
      </c>
      <c r="B46" s="185" t="s">
        <v>67</v>
      </c>
      <c r="C46" s="36" t="s">
        <v>92</v>
      </c>
      <c r="D46" s="63">
        <v>37949500</v>
      </c>
      <c r="E46" s="63">
        <v>1734300</v>
      </c>
      <c r="F46" s="63">
        <v>1505200</v>
      </c>
      <c r="G46" s="63">
        <v>1881500</v>
      </c>
      <c r="H46" s="63">
        <v>3892618</v>
      </c>
      <c r="I46" s="63">
        <v>1726405</v>
      </c>
      <c r="J46" s="63">
        <v>2350500</v>
      </c>
      <c r="K46" s="63">
        <v>1891158</v>
      </c>
      <c r="L46" s="89">
        <v>3101400</v>
      </c>
      <c r="M46" s="65">
        <v>1745300</v>
      </c>
      <c r="N46" s="65">
        <v>2563330</v>
      </c>
      <c r="O46" s="150">
        <f t="shared" si="1"/>
        <v>22391711</v>
      </c>
    </row>
    <row r="47" spans="1:15" s="39" customFormat="1" ht="94.5">
      <c r="A47" s="185"/>
      <c r="B47" s="185"/>
      <c r="C47" s="36" t="s">
        <v>93</v>
      </c>
      <c r="D47" s="63">
        <v>32259000</v>
      </c>
      <c r="E47" s="63">
        <v>1821000</v>
      </c>
      <c r="F47" s="63">
        <v>1358000</v>
      </c>
      <c r="G47" s="63">
        <v>1856000</v>
      </c>
      <c r="H47" s="63">
        <v>3561000</v>
      </c>
      <c r="I47" s="63">
        <v>1640000</v>
      </c>
      <c r="J47" s="63">
        <v>2191000</v>
      </c>
      <c r="K47" s="63">
        <v>1705000</v>
      </c>
      <c r="L47" s="89">
        <v>2677000</v>
      </c>
      <c r="M47" s="65">
        <v>1636000</v>
      </c>
      <c r="N47" s="65">
        <v>2612000</v>
      </c>
      <c r="O47" s="150">
        <f t="shared" si="1"/>
        <v>21057000</v>
      </c>
    </row>
    <row r="48" spans="1:15" ht="20.25">
      <c r="A48" s="185"/>
      <c r="B48" s="185"/>
      <c r="C48" s="2" t="s">
        <v>68</v>
      </c>
      <c r="D48" s="47">
        <f>(D46/D47)</f>
        <v>1.1764003843888526</v>
      </c>
      <c r="E48" s="47">
        <f t="shared" ref="E48:N48" si="21">(E46/E47)</f>
        <v>0.95238879736408566</v>
      </c>
      <c r="F48" s="47">
        <f t="shared" si="21"/>
        <v>1.1083946980854198</v>
      </c>
      <c r="G48" s="47">
        <f t="shared" si="21"/>
        <v>1.013739224137931</v>
      </c>
      <c r="H48" s="47">
        <f t="shared" si="21"/>
        <v>1.0931249648975008</v>
      </c>
      <c r="I48" s="47">
        <f t="shared" si="21"/>
        <v>1.0526859756097562</v>
      </c>
      <c r="J48" s="47">
        <f t="shared" si="21"/>
        <v>1.0727978092195345</v>
      </c>
      <c r="K48" s="47">
        <f t="shared" si="21"/>
        <v>1.10918357771261</v>
      </c>
      <c r="L48" s="90">
        <f t="shared" si="21"/>
        <v>1.1585356742622339</v>
      </c>
      <c r="M48" s="47">
        <f t="shared" si="21"/>
        <v>1.0668092909535452</v>
      </c>
      <c r="N48" s="47">
        <f t="shared" si="21"/>
        <v>0.98136676875957118</v>
      </c>
      <c r="O48" s="149">
        <f t="shared" si="1"/>
        <v>10.609026781002187</v>
      </c>
    </row>
    <row r="49" spans="1:15" s="19" customFormat="1" ht="32.25" thickBot="1">
      <c r="A49" s="185"/>
      <c r="B49" s="185"/>
      <c r="C49" s="104" t="s">
        <v>74</v>
      </c>
      <c r="D49" s="60">
        <f t="shared" ref="D49:N49" si="22">IF(D48&lt;=1.05,1,IF(D48&lt;=1.15,0.5)+IF(D48&lt;0.85,0))</f>
        <v>0</v>
      </c>
      <c r="E49" s="60">
        <f t="shared" si="22"/>
        <v>1</v>
      </c>
      <c r="F49" s="60">
        <f t="shared" si="22"/>
        <v>0.5</v>
      </c>
      <c r="G49" s="60">
        <f t="shared" si="22"/>
        <v>1</v>
      </c>
      <c r="H49" s="60">
        <f t="shared" si="22"/>
        <v>0.5</v>
      </c>
      <c r="I49" s="60">
        <f t="shared" si="22"/>
        <v>0.5</v>
      </c>
      <c r="J49" s="60">
        <f t="shared" si="22"/>
        <v>0.5</v>
      </c>
      <c r="K49" s="60">
        <f t="shared" si="22"/>
        <v>0.5</v>
      </c>
      <c r="L49" s="88">
        <f t="shared" si="22"/>
        <v>0</v>
      </c>
      <c r="M49" s="60">
        <f t="shared" si="22"/>
        <v>0.5</v>
      </c>
      <c r="N49" s="60">
        <f t="shared" si="22"/>
        <v>1</v>
      </c>
      <c r="O49" s="149">
        <f t="shared" si="1"/>
        <v>6</v>
      </c>
    </row>
    <row r="50" spans="1:15" s="4" customFormat="1" ht="110.25" customHeight="1">
      <c r="A50" s="185" t="s">
        <v>21</v>
      </c>
      <c r="B50" s="185" t="s">
        <v>22</v>
      </c>
      <c r="C50" s="2" t="s">
        <v>94</v>
      </c>
      <c r="D50" s="123" t="s">
        <v>206</v>
      </c>
      <c r="E50" s="124" t="s">
        <v>167</v>
      </c>
      <c r="F50" s="136" t="s">
        <v>192</v>
      </c>
      <c r="G50" s="119" t="s">
        <v>196</v>
      </c>
      <c r="H50" s="124" t="s">
        <v>153</v>
      </c>
      <c r="I50" s="124" t="s">
        <v>191</v>
      </c>
      <c r="J50" s="124" t="s">
        <v>160</v>
      </c>
      <c r="K50" s="142" t="s">
        <v>204</v>
      </c>
      <c r="L50" s="126" t="s">
        <v>199</v>
      </c>
      <c r="M50" s="127" t="s">
        <v>200</v>
      </c>
      <c r="N50" s="127" t="s">
        <v>180</v>
      </c>
      <c r="O50" s="149">
        <f t="shared" si="1"/>
        <v>0</v>
      </c>
    </row>
    <row r="51" spans="1:15" s="6" customFormat="1">
      <c r="A51" s="185"/>
      <c r="B51" s="185"/>
      <c r="C51" s="2" t="s">
        <v>68</v>
      </c>
      <c r="D51" s="8" t="s">
        <v>69</v>
      </c>
      <c r="E51" s="8" t="s">
        <v>69</v>
      </c>
      <c r="F51" s="8" t="s">
        <v>69</v>
      </c>
      <c r="G51" s="8" t="s">
        <v>69</v>
      </c>
      <c r="H51" s="8" t="s">
        <v>69</v>
      </c>
      <c r="I51" s="8" t="s">
        <v>69</v>
      </c>
      <c r="J51" s="8" t="s">
        <v>69</v>
      </c>
      <c r="K51" s="8" t="s">
        <v>69</v>
      </c>
      <c r="L51" s="83" t="s">
        <v>69</v>
      </c>
      <c r="M51" s="58" t="s">
        <v>69</v>
      </c>
      <c r="N51" s="58" t="s">
        <v>69</v>
      </c>
      <c r="O51" s="149">
        <f t="shared" si="1"/>
        <v>0</v>
      </c>
    </row>
    <row r="52" spans="1:15" s="18" customFormat="1" ht="45.75" customHeight="1" thickBot="1">
      <c r="A52" s="185"/>
      <c r="B52" s="185"/>
      <c r="C52" s="104" t="s">
        <v>74</v>
      </c>
      <c r="D52" s="57">
        <f>IF(D51="да",1,0)</f>
        <v>1</v>
      </c>
      <c r="E52" s="57">
        <f t="shared" ref="E52:N52" si="23">IF(E51="да",1,0)</f>
        <v>1</v>
      </c>
      <c r="F52" s="57">
        <f t="shared" si="23"/>
        <v>1</v>
      </c>
      <c r="G52" s="57">
        <f t="shared" si="23"/>
        <v>1</v>
      </c>
      <c r="H52" s="57">
        <f t="shared" si="23"/>
        <v>1</v>
      </c>
      <c r="I52" s="57">
        <f t="shared" si="23"/>
        <v>1</v>
      </c>
      <c r="J52" s="57">
        <f t="shared" si="23"/>
        <v>1</v>
      </c>
      <c r="K52" s="57">
        <f t="shared" si="23"/>
        <v>1</v>
      </c>
      <c r="L52" s="77">
        <f t="shared" si="23"/>
        <v>1</v>
      </c>
      <c r="M52" s="57">
        <f t="shared" si="23"/>
        <v>1</v>
      </c>
      <c r="N52" s="57">
        <f t="shared" si="23"/>
        <v>1</v>
      </c>
      <c r="O52" s="149">
        <f t="shared" si="1"/>
        <v>10</v>
      </c>
    </row>
    <row r="53" spans="1:15" s="159" customFormat="1" ht="110.25">
      <c r="A53" s="185" t="s">
        <v>23</v>
      </c>
      <c r="B53" s="185" t="s">
        <v>61</v>
      </c>
      <c r="C53" s="154" t="s">
        <v>95</v>
      </c>
      <c r="D53" s="155">
        <v>752000</v>
      </c>
      <c r="E53" s="155">
        <v>44000</v>
      </c>
      <c r="F53" s="155">
        <v>55000</v>
      </c>
      <c r="G53" s="155">
        <v>44000</v>
      </c>
      <c r="H53" s="155">
        <v>99000</v>
      </c>
      <c r="I53" s="155">
        <v>41000</v>
      </c>
      <c r="J53" s="155">
        <v>61000</v>
      </c>
      <c r="K53" s="155">
        <v>45000</v>
      </c>
      <c r="L53" s="156">
        <v>62000</v>
      </c>
      <c r="M53" s="157">
        <v>45000</v>
      </c>
      <c r="N53" s="157">
        <v>49000</v>
      </c>
      <c r="O53" s="158">
        <f t="shared" si="1"/>
        <v>545000</v>
      </c>
    </row>
    <row r="54" spans="1:15" ht="63">
      <c r="A54" s="185"/>
      <c r="B54" s="185"/>
      <c r="C54" s="2" t="s">
        <v>96</v>
      </c>
      <c r="D54" s="25">
        <v>13799332.66</v>
      </c>
      <c r="E54" s="67">
        <v>1273241.6200000001</v>
      </c>
      <c r="F54" s="67">
        <v>1325531.98</v>
      </c>
      <c r="G54" s="67">
        <v>1134187.9099999999</v>
      </c>
      <c r="H54" s="67">
        <v>1872194.71</v>
      </c>
      <c r="I54" s="67">
        <v>725721.93</v>
      </c>
      <c r="J54" s="67">
        <v>1633006.59</v>
      </c>
      <c r="K54" s="67">
        <v>1131450.6599999999</v>
      </c>
      <c r="L54" s="92">
        <v>1263374.33</v>
      </c>
      <c r="M54" s="68">
        <v>1294024.68</v>
      </c>
      <c r="N54" s="68">
        <v>2022600.11</v>
      </c>
      <c r="O54" s="150">
        <f t="shared" si="1"/>
        <v>13675334.519999998</v>
      </c>
    </row>
    <row r="55" spans="1:15" ht="20.25">
      <c r="A55" s="185"/>
      <c r="B55" s="185"/>
      <c r="C55" s="2" t="s">
        <v>68</v>
      </c>
      <c r="D55" s="5">
        <f t="shared" ref="D55:N55" si="24">ROUND(D53/D54,2)</f>
        <v>0.05</v>
      </c>
      <c r="E55" s="5">
        <f t="shared" si="24"/>
        <v>0.03</v>
      </c>
      <c r="F55" s="5">
        <f t="shared" si="24"/>
        <v>0.04</v>
      </c>
      <c r="G55" s="5">
        <f t="shared" si="24"/>
        <v>0.04</v>
      </c>
      <c r="H55" s="5">
        <f t="shared" si="24"/>
        <v>0.05</v>
      </c>
      <c r="I55" s="5">
        <f t="shared" si="24"/>
        <v>0.06</v>
      </c>
      <c r="J55" s="5">
        <f t="shared" si="24"/>
        <v>0.04</v>
      </c>
      <c r="K55" s="5">
        <f t="shared" si="24"/>
        <v>0.04</v>
      </c>
      <c r="L55" s="76">
        <f t="shared" si="24"/>
        <v>0.05</v>
      </c>
      <c r="M55" s="5">
        <f t="shared" si="24"/>
        <v>0.03</v>
      </c>
      <c r="N55" s="5">
        <f t="shared" si="24"/>
        <v>0.02</v>
      </c>
      <c r="O55" s="149">
        <f t="shared" si="1"/>
        <v>0.4</v>
      </c>
    </row>
    <row r="56" spans="1:15" s="19" customFormat="1" ht="32.25" thickBot="1">
      <c r="A56" s="185"/>
      <c r="B56" s="185"/>
      <c r="C56" s="104" t="s">
        <v>74</v>
      </c>
      <c r="D56" s="57">
        <f>IF(D55&lt;2.5,1,0)</f>
        <v>1</v>
      </c>
      <c r="E56" s="57">
        <f t="shared" ref="E56:N56" si="25">IF(E55&lt;2.5,1,0)</f>
        <v>1</v>
      </c>
      <c r="F56" s="57">
        <f t="shared" si="25"/>
        <v>1</v>
      </c>
      <c r="G56" s="57">
        <f t="shared" si="25"/>
        <v>1</v>
      </c>
      <c r="H56" s="57">
        <f t="shared" si="25"/>
        <v>1</v>
      </c>
      <c r="I56" s="57">
        <f t="shared" si="25"/>
        <v>1</v>
      </c>
      <c r="J56" s="57">
        <f t="shared" si="25"/>
        <v>1</v>
      </c>
      <c r="K56" s="57">
        <f t="shared" si="25"/>
        <v>1</v>
      </c>
      <c r="L56" s="77">
        <f t="shared" si="25"/>
        <v>1</v>
      </c>
      <c r="M56" s="57">
        <f t="shared" si="25"/>
        <v>1</v>
      </c>
      <c r="N56" s="57">
        <f t="shared" si="25"/>
        <v>1</v>
      </c>
      <c r="O56" s="149">
        <f t="shared" si="1"/>
        <v>10</v>
      </c>
    </row>
    <row r="57" spans="1:15" s="4" customFormat="1" ht="78" customHeight="1">
      <c r="A57" s="185" t="s">
        <v>24</v>
      </c>
      <c r="B57" s="185" t="s">
        <v>25</v>
      </c>
      <c r="C57" s="2" t="s">
        <v>97</v>
      </c>
      <c r="D57" s="25">
        <v>38777711.359999999</v>
      </c>
      <c r="E57" s="67">
        <v>1777197.03</v>
      </c>
      <c r="F57" s="67">
        <v>1527637.04</v>
      </c>
      <c r="G57" s="67">
        <v>1607608.02</v>
      </c>
      <c r="H57" s="67">
        <v>3880306.97</v>
      </c>
      <c r="I57" s="67">
        <v>1260671.6100000001</v>
      </c>
      <c r="J57" s="67">
        <v>2304092.2400000002</v>
      </c>
      <c r="K57" s="67">
        <v>1812069.35</v>
      </c>
      <c r="L57" s="91">
        <v>3358633.92</v>
      </c>
      <c r="M57" s="68">
        <v>1750211.46</v>
      </c>
      <c r="N57" s="68">
        <v>2771417.78</v>
      </c>
      <c r="O57" s="149">
        <f t="shared" si="1"/>
        <v>22049845.420000002</v>
      </c>
    </row>
    <row r="58" spans="1:15" s="6" customFormat="1" ht="63">
      <c r="A58" s="185"/>
      <c r="B58" s="185"/>
      <c r="C58" s="2" t="s">
        <v>98</v>
      </c>
      <c r="D58" s="110">
        <f>D47</f>
        <v>32259000</v>
      </c>
      <c r="E58" s="110">
        <f t="shared" ref="E58:N58" si="26">E47</f>
        <v>1821000</v>
      </c>
      <c r="F58" s="110">
        <f t="shared" si="26"/>
        <v>1358000</v>
      </c>
      <c r="G58" s="110">
        <f t="shared" si="26"/>
        <v>1856000</v>
      </c>
      <c r="H58" s="110">
        <f t="shared" si="26"/>
        <v>3561000</v>
      </c>
      <c r="I58" s="110">
        <f t="shared" si="26"/>
        <v>1640000</v>
      </c>
      <c r="J58" s="110">
        <f t="shared" si="26"/>
        <v>2191000</v>
      </c>
      <c r="K58" s="110">
        <f t="shared" si="26"/>
        <v>1705000</v>
      </c>
      <c r="L58" s="110">
        <f t="shared" si="26"/>
        <v>2677000</v>
      </c>
      <c r="M58" s="110">
        <f t="shared" si="26"/>
        <v>1636000</v>
      </c>
      <c r="N58" s="110">
        <f t="shared" si="26"/>
        <v>2612000</v>
      </c>
      <c r="O58" s="149">
        <f t="shared" si="1"/>
        <v>21057000</v>
      </c>
    </row>
    <row r="59" spans="1:15" s="6" customFormat="1" ht="20.25">
      <c r="A59" s="185"/>
      <c r="B59" s="185"/>
      <c r="C59" s="2" t="s">
        <v>68</v>
      </c>
      <c r="D59" s="5">
        <f t="shared" ref="D59:N59" si="27">ROUND((D57-D58)/D58,2)</f>
        <v>0.2</v>
      </c>
      <c r="E59" s="5">
        <f t="shared" si="27"/>
        <v>-0.02</v>
      </c>
      <c r="F59" s="5">
        <f t="shared" si="27"/>
        <v>0.12</v>
      </c>
      <c r="G59" s="5">
        <f t="shared" si="27"/>
        <v>-0.13</v>
      </c>
      <c r="H59" s="5">
        <f t="shared" si="27"/>
        <v>0.09</v>
      </c>
      <c r="I59" s="5">
        <f t="shared" si="27"/>
        <v>-0.23</v>
      </c>
      <c r="J59" s="5">
        <f t="shared" si="27"/>
        <v>0.05</v>
      </c>
      <c r="K59" s="5">
        <f t="shared" si="27"/>
        <v>0.06</v>
      </c>
      <c r="L59" s="76">
        <f t="shared" si="27"/>
        <v>0.25</v>
      </c>
      <c r="M59" s="5">
        <f t="shared" si="27"/>
        <v>7.0000000000000007E-2</v>
      </c>
      <c r="N59" s="5">
        <f t="shared" si="27"/>
        <v>0.06</v>
      </c>
      <c r="O59" s="149">
        <f t="shared" si="1"/>
        <v>0.31999999999999995</v>
      </c>
    </row>
    <row r="60" spans="1:15" s="18" customFormat="1" ht="32.25" thickBot="1">
      <c r="A60" s="185"/>
      <c r="B60" s="185"/>
      <c r="C60" s="104" t="s">
        <v>74</v>
      </c>
      <c r="D60" s="57">
        <f t="shared" ref="D60:N60" si="28">IF(D59&gt;=1.5,0,1)</f>
        <v>1</v>
      </c>
      <c r="E60" s="57">
        <f t="shared" si="28"/>
        <v>1</v>
      </c>
      <c r="F60" s="57">
        <f t="shared" si="28"/>
        <v>1</v>
      </c>
      <c r="G60" s="57">
        <f t="shared" si="28"/>
        <v>1</v>
      </c>
      <c r="H60" s="57">
        <f t="shared" si="28"/>
        <v>1</v>
      </c>
      <c r="I60" s="57">
        <f t="shared" si="28"/>
        <v>1</v>
      </c>
      <c r="J60" s="57">
        <f t="shared" si="28"/>
        <v>1</v>
      </c>
      <c r="K60" s="57">
        <f t="shared" si="28"/>
        <v>1</v>
      </c>
      <c r="L60" s="77">
        <f t="shared" si="28"/>
        <v>1</v>
      </c>
      <c r="M60" s="57">
        <f t="shared" si="28"/>
        <v>1</v>
      </c>
      <c r="N60" s="57">
        <f t="shared" si="28"/>
        <v>1</v>
      </c>
      <c r="O60" s="149">
        <f t="shared" si="1"/>
        <v>10</v>
      </c>
    </row>
    <row r="61" spans="1:15" s="20" customFormat="1" ht="31.5">
      <c r="A61" s="187" t="s">
        <v>26</v>
      </c>
      <c r="B61" s="187" t="s">
        <v>27</v>
      </c>
      <c r="C61" s="26" t="s">
        <v>125</v>
      </c>
      <c r="D61" s="110">
        <v>1496200</v>
      </c>
      <c r="E61" s="110">
        <v>120700</v>
      </c>
      <c r="F61" s="110">
        <v>292400</v>
      </c>
      <c r="G61" s="110">
        <v>237600</v>
      </c>
      <c r="H61" s="110">
        <v>120600</v>
      </c>
      <c r="I61" s="110">
        <v>80500</v>
      </c>
      <c r="J61" s="110">
        <v>141800</v>
      </c>
      <c r="K61" s="110">
        <v>70500</v>
      </c>
      <c r="L61" s="146">
        <v>192600</v>
      </c>
      <c r="M61" s="147">
        <v>158900</v>
      </c>
      <c r="N61" s="147">
        <v>214900</v>
      </c>
      <c r="O61" s="149">
        <f t="shared" si="1"/>
        <v>1630500</v>
      </c>
    </row>
    <row r="62" spans="1:15" s="20" customFormat="1" ht="31.5">
      <c r="A62" s="187"/>
      <c r="B62" s="187"/>
      <c r="C62" s="26" t="s">
        <v>126</v>
      </c>
      <c r="D62" s="110">
        <v>1849400</v>
      </c>
      <c r="E62" s="110">
        <v>115700</v>
      </c>
      <c r="F62" s="110">
        <v>150900</v>
      </c>
      <c r="G62" s="110">
        <v>358000</v>
      </c>
      <c r="H62" s="110">
        <v>147300</v>
      </c>
      <c r="I62" s="110">
        <v>121700</v>
      </c>
      <c r="J62" s="110">
        <v>150600</v>
      </c>
      <c r="K62" s="110">
        <v>76700</v>
      </c>
      <c r="L62" s="146">
        <v>178200</v>
      </c>
      <c r="M62" s="147">
        <v>146600</v>
      </c>
      <c r="N62" s="147">
        <v>225800</v>
      </c>
      <c r="O62" s="149">
        <f t="shared" si="1"/>
        <v>1671500</v>
      </c>
    </row>
    <row r="63" spans="1:15" s="20" customFormat="1" ht="20.25">
      <c r="A63" s="187"/>
      <c r="B63" s="187"/>
      <c r="C63" s="26" t="s">
        <v>68</v>
      </c>
      <c r="D63" s="110">
        <f>D62-D61</f>
        <v>353200</v>
      </c>
      <c r="E63" s="110">
        <f t="shared" ref="E63:N63" si="29">E62-E61</f>
        <v>-5000</v>
      </c>
      <c r="F63" s="110">
        <f t="shared" si="29"/>
        <v>-141500</v>
      </c>
      <c r="G63" s="110">
        <f t="shared" si="29"/>
        <v>120400</v>
      </c>
      <c r="H63" s="110">
        <f t="shared" si="29"/>
        <v>26700</v>
      </c>
      <c r="I63" s="110">
        <f t="shared" si="29"/>
        <v>41200</v>
      </c>
      <c r="J63" s="110">
        <f t="shared" si="29"/>
        <v>8800</v>
      </c>
      <c r="K63" s="110">
        <f t="shared" si="29"/>
        <v>6200</v>
      </c>
      <c r="L63" s="144">
        <f t="shared" si="29"/>
        <v>-14400</v>
      </c>
      <c r="M63" s="145">
        <f t="shared" si="29"/>
        <v>-12300</v>
      </c>
      <c r="N63" s="145">
        <f t="shared" si="29"/>
        <v>10900</v>
      </c>
      <c r="O63" s="149">
        <f t="shared" si="1"/>
        <v>41000</v>
      </c>
    </row>
    <row r="64" spans="1:15" s="48" customFormat="1" ht="32.25" thickBot="1">
      <c r="A64" s="187"/>
      <c r="B64" s="187"/>
      <c r="C64" s="111" t="s">
        <v>74</v>
      </c>
      <c r="D64" s="57">
        <v>0</v>
      </c>
      <c r="E64" s="60">
        <v>1</v>
      </c>
      <c r="F64" s="60">
        <v>1</v>
      </c>
      <c r="G64" s="60">
        <v>0</v>
      </c>
      <c r="H64" s="60">
        <v>0</v>
      </c>
      <c r="I64" s="60">
        <v>0</v>
      </c>
      <c r="J64" s="60">
        <v>0</v>
      </c>
      <c r="K64" s="60">
        <v>0</v>
      </c>
      <c r="L64" s="93">
        <v>1</v>
      </c>
      <c r="M64" s="43">
        <v>1</v>
      </c>
      <c r="N64" s="43">
        <v>0</v>
      </c>
      <c r="O64" s="149">
        <f t="shared" si="1"/>
        <v>4</v>
      </c>
    </row>
    <row r="65" spans="1:15" s="40" customFormat="1" ht="157.5">
      <c r="A65" s="186" t="s">
        <v>28</v>
      </c>
      <c r="B65" s="186" t="s">
        <v>29</v>
      </c>
      <c r="C65" s="36" t="s">
        <v>129</v>
      </c>
      <c r="D65" s="63">
        <v>3339638.29</v>
      </c>
      <c r="E65" s="63">
        <v>1115950.76</v>
      </c>
      <c r="F65" s="63">
        <v>855644.25</v>
      </c>
      <c r="G65" s="63">
        <v>1217137.1299999999</v>
      </c>
      <c r="H65" s="63">
        <v>1002985.23</v>
      </c>
      <c r="I65" s="63">
        <v>1074969.78</v>
      </c>
      <c r="J65" s="63">
        <v>1173909.3500000001</v>
      </c>
      <c r="K65" s="63">
        <v>1107614.96</v>
      </c>
      <c r="L65" s="80">
        <v>1112079.08</v>
      </c>
      <c r="M65" s="65">
        <v>1023587.8</v>
      </c>
      <c r="N65" s="65">
        <v>1163639.3500000001</v>
      </c>
      <c r="O65" s="150">
        <f t="shared" si="1"/>
        <v>10847517.689999999</v>
      </c>
    </row>
    <row r="66" spans="1:15" s="38" customFormat="1" ht="173.25">
      <c r="A66" s="186"/>
      <c r="B66" s="186"/>
      <c r="C66" s="36" t="s">
        <v>128</v>
      </c>
      <c r="D66" s="63">
        <v>3033000</v>
      </c>
      <c r="E66" s="63">
        <v>1191000</v>
      </c>
      <c r="F66" s="63">
        <v>1191000</v>
      </c>
      <c r="G66" s="63">
        <v>1794000</v>
      </c>
      <c r="H66" s="63">
        <v>1794000</v>
      </c>
      <c r="I66" s="63">
        <v>1191000</v>
      </c>
      <c r="J66" s="63">
        <v>1794000</v>
      </c>
      <c r="K66" s="63">
        <v>1191000</v>
      </c>
      <c r="L66" s="80">
        <v>1191000</v>
      </c>
      <c r="M66" s="65">
        <v>1191000</v>
      </c>
      <c r="N66" s="65">
        <v>1794000</v>
      </c>
      <c r="O66" s="150">
        <f t="shared" si="1"/>
        <v>14322000</v>
      </c>
    </row>
    <row r="67" spans="1:15" s="38" customFormat="1" ht="20.25">
      <c r="A67" s="186"/>
      <c r="B67" s="186"/>
      <c r="C67" s="36" t="s">
        <v>68</v>
      </c>
      <c r="D67" s="35">
        <f>ROUND((D65/D66),2)</f>
        <v>1.1000000000000001</v>
      </c>
      <c r="E67" s="35">
        <f>ROUND((E65/E66),2)</f>
        <v>0.94</v>
      </c>
      <c r="F67" s="35">
        <f t="shared" ref="F67:N67" si="30">ROUND((F65/F66),2)</f>
        <v>0.72</v>
      </c>
      <c r="G67" s="35">
        <f t="shared" si="30"/>
        <v>0.68</v>
      </c>
      <c r="H67" s="35">
        <f t="shared" si="30"/>
        <v>0.56000000000000005</v>
      </c>
      <c r="I67" s="35">
        <f t="shared" si="30"/>
        <v>0.9</v>
      </c>
      <c r="J67" s="35">
        <f t="shared" si="30"/>
        <v>0.65</v>
      </c>
      <c r="K67" s="35">
        <f t="shared" si="30"/>
        <v>0.93</v>
      </c>
      <c r="L67" s="74">
        <f t="shared" si="30"/>
        <v>0.93</v>
      </c>
      <c r="M67" s="35">
        <f t="shared" si="30"/>
        <v>0.86</v>
      </c>
      <c r="N67" s="35">
        <f t="shared" si="30"/>
        <v>0.65</v>
      </c>
      <c r="O67" s="149">
        <f t="shared" si="1"/>
        <v>7.82</v>
      </c>
    </row>
    <row r="68" spans="1:15" s="44" customFormat="1" ht="32.25" thickBot="1">
      <c r="A68" s="186"/>
      <c r="B68" s="186"/>
      <c r="C68" s="106" t="s">
        <v>74</v>
      </c>
      <c r="D68" s="60">
        <v>1</v>
      </c>
      <c r="E68" s="60">
        <f>IF(E67&lt;=1,1,0)</f>
        <v>1</v>
      </c>
      <c r="F68" s="60">
        <f t="shared" ref="F68:N68" si="31">IF(F67&lt;=1,1,0)</f>
        <v>1</v>
      </c>
      <c r="G68" s="60">
        <f t="shared" si="31"/>
        <v>1</v>
      </c>
      <c r="H68" s="60">
        <f t="shared" si="31"/>
        <v>1</v>
      </c>
      <c r="I68" s="60">
        <f t="shared" si="31"/>
        <v>1</v>
      </c>
      <c r="J68" s="60">
        <f t="shared" si="31"/>
        <v>1</v>
      </c>
      <c r="K68" s="60">
        <f t="shared" si="31"/>
        <v>1</v>
      </c>
      <c r="L68" s="88">
        <f t="shared" si="31"/>
        <v>1</v>
      </c>
      <c r="M68" s="60">
        <f t="shared" si="31"/>
        <v>1</v>
      </c>
      <c r="N68" s="60">
        <f t="shared" si="31"/>
        <v>1</v>
      </c>
      <c r="O68" s="149">
        <f t="shared" si="1"/>
        <v>10</v>
      </c>
    </row>
    <row r="69" spans="1:15" s="20" customFormat="1" ht="32.25" hidden="1" thickBot="1">
      <c r="A69" s="185" t="s">
        <v>30</v>
      </c>
      <c r="B69" s="188" t="s">
        <v>146</v>
      </c>
      <c r="C69" s="26" t="s">
        <v>91</v>
      </c>
      <c r="D69" s="25"/>
      <c r="E69" s="25"/>
      <c r="F69" s="25"/>
      <c r="G69" s="25"/>
      <c r="H69" s="25"/>
      <c r="I69" s="25"/>
      <c r="J69" s="25"/>
      <c r="K69" s="25"/>
      <c r="L69" s="81"/>
      <c r="M69" s="59"/>
      <c r="N69" s="59"/>
      <c r="O69" s="149">
        <f t="shared" si="1"/>
        <v>0</v>
      </c>
    </row>
    <row r="70" spans="1:15" ht="21" hidden="1" thickBot="1">
      <c r="A70" s="185"/>
      <c r="B70" s="188"/>
      <c r="C70" s="2" t="s">
        <v>68</v>
      </c>
      <c r="D70" s="5">
        <f>ROUND(D69/17672.3,1)</f>
        <v>0</v>
      </c>
      <c r="E70" s="5">
        <f t="shared" ref="E70:N70" si="32">ROUND(E69/17672.3,1)</f>
        <v>0</v>
      </c>
      <c r="F70" s="5">
        <f t="shared" si="32"/>
        <v>0</v>
      </c>
      <c r="G70" s="5">
        <f t="shared" si="32"/>
        <v>0</v>
      </c>
      <c r="H70" s="5">
        <f t="shared" si="32"/>
        <v>0</v>
      </c>
      <c r="I70" s="5">
        <f t="shared" si="32"/>
        <v>0</v>
      </c>
      <c r="J70" s="5">
        <f t="shared" si="32"/>
        <v>0</v>
      </c>
      <c r="K70" s="5">
        <f t="shared" si="32"/>
        <v>0</v>
      </c>
      <c r="L70" s="76">
        <f t="shared" si="32"/>
        <v>0</v>
      </c>
      <c r="M70" s="5">
        <f t="shared" si="32"/>
        <v>0</v>
      </c>
      <c r="N70" s="5">
        <f t="shared" si="32"/>
        <v>0</v>
      </c>
      <c r="O70" s="149">
        <f t="shared" si="1"/>
        <v>0</v>
      </c>
    </row>
    <row r="71" spans="1:15" s="19" customFormat="1" ht="32.25" hidden="1" thickBot="1">
      <c r="A71" s="185"/>
      <c r="B71" s="188"/>
      <c r="C71" s="104" t="s">
        <v>74</v>
      </c>
      <c r="D71" s="57">
        <f>IF(D70&gt;=1.1,2,-2)</f>
        <v>-2</v>
      </c>
      <c r="E71" s="57">
        <f>IF(E70&gt;=1,2,-2)</f>
        <v>-2</v>
      </c>
      <c r="F71" s="57">
        <f t="shared" ref="F71:N71" si="33">IF(F70&gt;=1,2,-2)</f>
        <v>-2</v>
      </c>
      <c r="G71" s="57">
        <f t="shared" si="33"/>
        <v>-2</v>
      </c>
      <c r="H71" s="57">
        <f t="shared" si="33"/>
        <v>-2</v>
      </c>
      <c r="I71" s="57">
        <f t="shared" si="33"/>
        <v>-2</v>
      </c>
      <c r="J71" s="57">
        <f t="shared" si="33"/>
        <v>-2</v>
      </c>
      <c r="K71" s="57">
        <f t="shared" si="33"/>
        <v>-2</v>
      </c>
      <c r="L71" s="77">
        <f t="shared" si="33"/>
        <v>-2</v>
      </c>
      <c r="M71" s="57">
        <f t="shared" si="33"/>
        <v>-2</v>
      </c>
      <c r="N71" s="57">
        <f t="shared" si="33"/>
        <v>-2</v>
      </c>
      <c r="O71" s="149">
        <f t="shared" ref="O71:O134" si="34">SUM(E71:N71)</f>
        <v>-20</v>
      </c>
    </row>
    <row r="72" spans="1:15" s="31" customFormat="1" ht="301.5">
      <c r="A72" s="185" t="s">
        <v>30</v>
      </c>
      <c r="B72" s="112" t="s">
        <v>31</v>
      </c>
      <c r="C72" s="113" t="s">
        <v>210</v>
      </c>
      <c r="D72" s="25">
        <f>D19-D6</f>
        <v>44899347.210000008</v>
      </c>
      <c r="E72" s="25">
        <f t="shared" ref="E72:N72" si="35">E19-E6</f>
        <v>1420476.5200000014</v>
      </c>
      <c r="F72" s="25">
        <f t="shared" si="35"/>
        <v>1133150.4499999993</v>
      </c>
      <c r="G72" s="25">
        <f t="shared" si="35"/>
        <v>730125.46000000089</v>
      </c>
      <c r="H72" s="25">
        <f t="shared" si="35"/>
        <v>4143363.74</v>
      </c>
      <c r="I72" s="25">
        <f t="shared" si="35"/>
        <v>1386265.4899999993</v>
      </c>
      <c r="J72" s="25">
        <f t="shared" si="35"/>
        <v>2410446.2400000002</v>
      </c>
      <c r="K72" s="25">
        <f t="shared" si="35"/>
        <v>1623816.0399999991</v>
      </c>
      <c r="L72" s="94">
        <f t="shared" si="35"/>
        <v>2276777.7699999996</v>
      </c>
      <c r="M72" s="25">
        <f t="shared" si="35"/>
        <v>1700964.0500000007</v>
      </c>
      <c r="N72" s="25">
        <f t="shared" si="35"/>
        <v>2680436.2400000002</v>
      </c>
      <c r="O72" s="149">
        <f t="shared" si="34"/>
        <v>19505822</v>
      </c>
    </row>
    <row r="73" spans="1:15" s="27" customFormat="1" ht="113.25">
      <c r="A73" s="185"/>
      <c r="B73" s="112"/>
      <c r="C73" s="26" t="s">
        <v>211</v>
      </c>
      <c r="D73" s="25">
        <f>D75</f>
        <v>32259000</v>
      </c>
      <c r="E73" s="25">
        <f t="shared" ref="E73:N73" si="36">E75</f>
        <v>1821000</v>
      </c>
      <c r="F73" s="25">
        <f t="shared" si="36"/>
        <v>1358000</v>
      </c>
      <c r="G73" s="25">
        <f t="shared" si="36"/>
        <v>1856000</v>
      </c>
      <c r="H73" s="25">
        <f t="shared" si="36"/>
        <v>3561000</v>
      </c>
      <c r="I73" s="25">
        <f t="shared" si="36"/>
        <v>1640000</v>
      </c>
      <c r="J73" s="25">
        <f t="shared" si="36"/>
        <v>2191000</v>
      </c>
      <c r="K73" s="25">
        <f t="shared" si="36"/>
        <v>1705000</v>
      </c>
      <c r="L73" s="94">
        <f t="shared" si="36"/>
        <v>2677000</v>
      </c>
      <c r="M73" s="25">
        <f t="shared" si="36"/>
        <v>1636000</v>
      </c>
      <c r="N73" s="25">
        <f t="shared" si="36"/>
        <v>2612000</v>
      </c>
      <c r="O73" s="149">
        <f t="shared" si="34"/>
        <v>21057000</v>
      </c>
    </row>
    <row r="74" spans="1:15" s="6" customFormat="1" ht="97.5">
      <c r="A74" s="185"/>
      <c r="B74" s="70"/>
      <c r="C74" s="2" t="s">
        <v>212</v>
      </c>
      <c r="D74" s="25">
        <f>D57</f>
        <v>38777711.359999999</v>
      </c>
      <c r="E74" s="25">
        <f t="shared" ref="E74:N74" si="37">E57</f>
        <v>1777197.03</v>
      </c>
      <c r="F74" s="25">
        <f t="shared" si="37"/>
        <v>1527637.04</v>
      </c>
      <c r="G74" s="25">
        <f t="shared" si="37"/>
        <v>1607608.02</v>
      </c>
      <c r="H74" s="25">
        <f t="shared" si="37"/>
        <v>3880306.97</v>
      </c>
      <c r="I74" s="25">
        <f t="shared" si="37"/>
        <v>1260671.6100000001</v>
      </c>
      <c r="J74" s="25">
        <f t="shared" si="37"/>
        <v>2304092.2400000002</v>
      </c>
      <c r="K74" s="25">
        <f t="shared" si="37"/>
        <v>1812069.35</v>
      </c>
      <c r="L74" s="25">
        <f t="shared" si="37"/>
        <v>3358633.92</v>
      </c>
      <c r="M74" s="25">
        <f t="shared" si="37"/>
        <v>1750211.46</v>
      </c>
      <c r="N74" s="25">
        <f t="shared" si="37"/>
        <v>2771417.78</v>
      </c>
      <c r="O74" s="149">
        <f t="shared" si="34"/>
        <v>22049845.420000002</v>
      </c>
    </row>
    <row r="75" spans="1:15" s="6" customFormat="1" ht="113.25">
      <c r="A75" s="185"/>
      <c r="B75" s="70"/>
      <c r="C75" s="2" t="s">
        <v>213</v>
      </c>
      <c r="D75" s="25">
        <f>D58</f>
        <v>32259000</v>
      </c>
      <c r="E75" s="25">
        <f t="shared" ref="E75:N75" si="38">E58</f>
        <v>1821000</v>
      </c>
      <c r="F75" s="25">
        <f t="shared" si="38"/>
        <v>1358000</v>
      </c>
      <c r="G75" s="25">
        <f t="shared" si="38"/>
        <v>1856000</v>
      </c>
      <c r="H75" s="25">
        <f t="shared" si="38"/>
        <v>3561000</v>
      </c>
      <c r="I75" s="25">
        <f t="shared" si="38"/>
        <v>1640000</v>
      </c>
      <c r="J75" s="25">
        <f t="shared" si="38"/>
        <v>2191000</v>
      </c>
      <c r="K75" s="25">
        <f t="shared" si="38"/>
        <v>1705000</v>
      </c>
      <c r="L75" s="25">
        <f t="shared" si="38"/>
        <v>2677000</v>
      </c>
      <c r="M75" s="25">
        <f t="shared" si="38"/>
        <v>1636000</v>
      </c>
      <c r="N75" s="25">
        <f t="shared" si="38"/>
        <v>2612000</v>
      </c>
      <c r="O75" s="149">
        <f t="shared" si="34"/>
        <v>21057000</v>
      </c>
    </row>
    <row r="76" spans="1:15" s="6" customFormat="1" ht="20.25">
      <c r="A76" s="185"/>
      <c r="B76" s="70"/>
      <c r="C76" s="2" t="s">
        <v>68</v>
      </c>
      <c r="D76" s="5">
        <f>ROUND(((D72-D73)-(D74-D75))/D72,2)</f>
        <v>0.14000000000000001</v>
      </c>
      <c r="E76" s="5">
        <f t="shared" ref="E76:N76" si="39">ROUND(((E72-E73)-(E74-E75))/E72,2)</f>
        <v>-0.25</v>
      </c>
      <c r="F76" s="5">
        <f t="shared" si="39"/>
        <v>-0.35</v>
      </c>
      <c r="G76" s="5">
        <f t="shared" si="39"/>
        <v>-1.2</v>
      </c>
      <c r="H76" s="5">
        <f t="shared" si="39"/>
        <v>0.06</v>
      </c>
      <c r="I76" s="5">
        <f t="shared" si="39"/>
        <v>0.09</v>
      </c>
      <c r="J76" s="5">
        <f t="shared" si="39"/>
        <v>0.04</v>
      </c>
      <c r="K76" s="5">
        <f t="shared" si="39"/>
        <v>-0.12</v>
      </c>
      <c r="L76" s="76">
        <f t="shared" si="39"/>
        <v>-0.48</v>
      </c>
      <c r="M76" s="5">
        <f t="shared" si="39"/>
        <v>-0.03</v>
      </c>
      <c r="N76" s="5">
        <f t="shared" si="39"/>
        <v>-0.03</v>
      </c>
      <c r="O76" s="149">
        <f t="shared" si="34"/>
        <v>-2.2699999999999991</v>
      </c>
    </row>
    <row r="77" spans="1:15" s="18" customFormat="1" ht="32.25" thickBot="1">
      <c r="A77" s="185"/>
      <c r="B77" s="70"/>
      <c r="C77" s="104" t="s">
        <v>74</v>
      </c>
      <c r="D77" s="57">
        <f>IF(D76&gt;0.5,0,1)</f>
        <v>1</v>
      </c>
      <c r="E77" s="57">
        <f t="shared" ref="E77:N77" si="40">IF(E76&gt;0.5,0,1)</f>
        <v>1</v>
      </c>
      <c r="F77" s="57">
        <f t="shared" si="40"/>
        <v>1</v>
      </c>
      <c r="G77" s="57">
        <f t="shared" si="40"/>
        <v>1</v>
      </c>
      <c r="H77" s="57">
        <f t="shared" si="40"/>
        <v>1</v>
      </c>
      <c r="I77" s="57">
        <f t="shared" si="40"/>
        <v>1</v>
      </c>
      <c r="J77" s="57">
        <f t="shared" si="40"/>
        <v>1</v>
      </c>
      <c r="K77" s="57">
        <f t="shared" si="40"/>
        <v>1</v>
      </c>
      <c r="L77" s="77">
        <f t="shared" si="40"/>
        <v>1</v>
      </c>
      <c r="M77" s="57">
        <f t="shared" si="40"/>
        <v>1</v>
      </c>
      <c r="N77" s="57">
        <f t="shared" si="40"/>
        <v>1</v>
      </c>
      <c r="O77" s="149">
        <f t="shared" si="34"/>
        <v>10</v>
      </c>
    </row>
    <row r="78" spans="1:15" ht="47.25">
      <c r="A78" s="185" t="s">
        <v>147</v>
      </c>
      <c r="B78" s="185" t="s">
        <v>130</v>
      </c>
      <c r="C78" s="2" t="s">
        <v>99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95">
        <v>0</v>
      </c>
      <c r="M78" s="54">
        <v>0</v>
      </c>
      <c r="N78" s="54">
        <v>0</v>
      </c>
      <c r="O78" s="149">
        <f t="shared" si="34"/>
        <v>0</v>
      </c>
    </row>
    <row r="79" spans="1:15" ht="20.25">
      <c r="A79" s="185"/>
      <c r="B79" s="185"/>
      <c r="C79" s="2" t="s">
        <v>68</v>
      </c>
      <c r="D79" s="5" t="s">
        <v>70</v>
      </c>
      <c r="E79" s="5" t="s">
        <v>70</v>
      </c>
      <c r="F79" s="5" t="s">
        <v>70</v>
      </c>
      <c r="G79" s="5" t="s">
        <v>70</v>
      </c>
      <c r="H79" s="5" t="s">
        <v>70</v>
      </c>
      <c r="I79" s="5" t="s">
        <v>70</v>
      </c>
      <c r="J79" s="5" t="s">
        <v>70</v>
      </c>
      <c r="K79" s="5" t="s">
        <v>70</v>
      </c>
      <c r="L79" s="83" t="s">
        <v>70</v>
      </c>
      <c r="M79" s="58" t="s">
        <v>70</v>
      </c>
      <c r="N79" s="58" t="s">
        <v>70</v>
      </c>
      <c r="O79" s="149">
        <f t="shared" si="34"/>
        <v>0</v>
      </c>
    </row>
    <row r="80" spans="1:15" s="19" customFormat="1" ht="32.25" thickBot="1">
      <c r="A80" s="185"/>
      <c r="B80" s="185"/>
      <c r="C80" s="104" t="s">
        <v>74</v>
      </c>
      <c r="D80" s="57">
        <v>0</v>
      </c>
      <c r="E80" s="57">
        <f t="shared" ref="E80:N80" si="41">IF(E79="да",-1,0)</f>
        <v>0</v>
      </c>
      <c r="F80" s="57">
        <f t="shared" si="41"/>
        <v>0</v>
      </c>
      <c r="G80" s="57">
        <f t="shared" si="41"/>
        <v>0</v>
      </c>
      <c r="H80" s="57">
        <f t="shared" si="41"/>
        <v>0</v>
      </c>
      <c r="I80" s="57">
        <f t="shared" si="41"/>
        <v>0</v>
      </c>
      <c r="J80" s="57">
        <f t="shared" si="41"/>
        <v>0</v>
      </c>
      <c r="K80" s="57">
        <f t="shared" si="41"/>
        <v>0</v>
      </c>
      <c r="L80" s="96">
        <f t="shared" si="41"/>
        <v>0</v>
      </c>
      <c r="M80" s="51">
        <f t="shared" si="41"/>
        <v>0</v>
      </c>
      <c r="N80" s="51">
        <f t="shared" si="41"/>
        <v>0</v>
      </c>
      <c r="O80" s="149">
        <f t="shared" si="34"/>
        <v>0</v>
      </c>
    </row>
    <row r="81" spans="1:15" s="4" customFormat="1" ht="66">
      <c r="A81" s="185" t="s">
        <v>32</v>
      </c>
      <c r="B81" s="185" t="s">
        <v>36</v>
      </c>
      <c r="C81" s="2" t="s">
        <v>100</v>
      </c>
      <c r="D81" s="45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121">
        <v>0</v>
      </c>
      <c r="L81" s="134">
        <v>0</v>
      </c>
      <c r="M81" s="135">
        <v>0</v>
      </c>
      <c r="N81" s="135">
        <v>0</v>
      </c>
      <c r="O81" s="149">
        <f t="shared" si="34"/>
        <v>0</v>
      </c>
    </row>
    <row r="82" spans="1:15" s="6" customFormat="1" ht="50.25">
      <c r="A82" s="185"/>
      <c r="B82" s="185"/>
      <c r="C82" s="2" t="s">
        <v>101</v>
      </c>
      <c r="D82" s="5">
        <f>D19</f>
        <v>123837141.73</v>
      </c>
      <c r="E82" s="5">
        <f>E19</f>
        <v>10333982.720000001</v>
      </c>
      <c r="F82" s="5">
        <f t="shared" ref="F82:K82" si="42">F19</f>
        <v>10419060.1</v>
      </c>
      <c r="G82" s="5">
        <f t="shared" si="42"/>
        <v>14772223.99</v>
      </c>
      <c r="H82" s="5">
        <f t="shared" si="42"/>
        <v>16131167.390000001</v>
      </c>
      <c r="I82" s="5">
        <f t="shared" si="42"/>
        <v>9480880.5999999996</v>
      </c>
      <c r="J82" s="5">
        <f t="shared" si="42"/>
        <v>11855947.51</v>
      </c>
      <c r="K82" s="5">
        <f t="shared" si="42"/>
        <v>12017766.869999999</v>
      </c>
      <c r="L82" s="97">
        <v>10649111.18</v>
      </c>
      <c r="M82" s="72">
        <v>12681828.18</v>
      </c>
      <c r="N82" s="72">
        <v>12634459.98</v>
      </c>
      <c r="O82" s="151">
        <f t="shared" si="34"/>
        <v>120976428.52000003</v>
      </c>
    </row>
    <row r="83" spans="1:15" s="6" customFormat="1">
      <c r="A83" s="185"/>
      <c r="B83" s="185"/>
      <c r="C83" s="2" t="s">
        <v>68</v>
      </c>
      <c r="D83" s="9">
        <f>ROUND((D81/D82),2)</f>
        <v>0</v>
      </c>
      <c r="E83" s="9">
        <f t="shared" ref="E83:N83" si="43">ROUND((E81/E82),1)</f>
        <v>0</v>
      </c>
      <c r="F83" s="9">
        <f t="shared" si="43"/>
        <v>0</v>
      </c>
      <c r="G83" s="9">
        <f t="shared" si="43"/>
        <v>0</v>
      </c>
      <c r="H83" s="9">
        <f t="shared" si="43"/>
        <v>0</v>
      </c>
      <c r="I83" s="9">
        <f t="shared" si="43"/>
        <v>0</v>
      </c>
      <c r="J83" s="9">
        <f t="shared" si="43"/>
        <v>0</v>
      </c>
      <c r="K83" s="9">
        <f t="shared" si="43"/>
        <v>0</v>
      </c>
      <c r="L83" s="98">
        <f t="shared" si="43"/>
        <v>0</v>
      </c>
      <c r="M83" s="55">
        <f t="shared" si="43"/>
        <v>0</v>
      </c>
      <c r="N83" s="55">
        <f t="shared" si="43"/>
        <v>0</v>
      </c>
      <c r="O83" s="149">
        <f t="shared" si="34"/>
        <v>0</v>
      </c>
    </row>
    <row r="84" spans="1:15" s="18" customFormat="1" ht="32.25" thickBot="1">
      <c r="A84" s="185"/>
      <c r="B84" s="185"/>
      <c r="C84" s="104" t="s">
        <v>74</v>
      </c>
      <c r="D84" s="57">
        <f>IF(D83&gt;1,-1,1)</f>
        <v>1</v>
      </c>
      <c r="E84" s="57">
        <f t="shared" ref="E84:N84" si="44">IF(E83&gt;1,-1,1)</f>
        <v>1</v>
      </c>
      <c r="F84" s="57">
        <f t="shared" si="44"/>
        <v>1</v>
      </c>
      <c r="G84" s="57">
        <f t="shared" si="44"/>
        <v>1</v>
      </c>
      <c r="H84" s="57">
        <f t="shared" si="44"/>
        <v>1</v>
      </c>
      <c r="I84" s="57">
        <f t="shared" si="44"/>
        <v>1</v>
      </c>
      <c r="J84" s="57">
        <f t="shared" si="44"/>
        <v>1</v>
      </c>
      <c r="K84" s="57">
        <f t="shared" si="44"/>
        <v>1</v>
      </c>
      <c r="L84" s="96">
        <f t="shared" si="44"/>
        <v>1</v>
      </c>
      <c r="M84" s="51">
        <f t="shared" si="44"/>
        <v>1</v>
      </c>
      <c r="N84" s="51">
        <f t="shared" si="44"/>
        <v>1</v>
      </c>
      <c r="O84" s="149">
        <f t="shared" si="34"/>
        <v>10</v>
      </c>
    </row>
    <row r="85" spans="1:15" s="4" customFormat="1" ht="81.75">
      <c r="A85" s="185" t="s">
        <v>33</v>
      </c>
      <c r="B85" s="185" t="s">
        <v>38</v>
      </c>
      <c r="C85" s="2" t="s">
        <v>102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131">
        <v>0</v>
      </c>
      <c r="M85" s="132">
        <v>0</v>
      </c>
      <c r="N85" s="132">
        <v>0</v>
      </c>
      <c r="O85" s="149">
        <f t="shared" si="34"/>
        <v>0</v>
      </c>
    </row>
    <row r="86" spans="1:15" s="6" customFormat="1">
      <c r="A86" s="185"/>
      <c r="B86" s="185"/>
      <c r="C86" s="2" t="s">
        <v>68</v>
      </c>
      <c r="D86" s="8">
        <f t="shared" ref="D86:N86" si="45">D85</f>
        <v>0</v>
      </c>
      <c r="E86" s="8">
        <f t="shared" si="45"/>
        <v>0</v>
      </c>
      <c r="F86" s="8">
        <f t="shared" si="45"/>
        <v>0</v>
      </c>
      <c r="G86" s="8">
        <f t="shared" si="45"/>
        <v>0</v>
      </c>
      <c r="H86" s="8">
        <f t="shared" si="45"/>
        <v>0</v>
      </c>
      <c r="I86" s="8">
        <f t="shared" si="45"/>
        <v>0</v>
      </c>
      <c r="J86" s="8">
        <f t="shared" si="45"/>
        <v>0</v>
      </c>
      <c r="K86" s="8">
        <f t="shared" si="45"/>
        <v>0</v>
      </c>
      <c r="L86" s="99">
        <f t="shared" si="45"/>
        <v>0</v>
      </c>
      <c r="M86" s="53">
        <f t="shared" si="45"/>
        <v>0</v>
      </c>
      <c r="N86" s="53">
        <f t="shared" si="45"/>
        <v>0</v>
      </c>
      <c r="O86" s="149">
        <f t="shared" si="34"/>
        <v>0</v>
      </c>
    </row>
    <row r="87" spans="1:15" s="18" customFormat="1" ht="32.25" thickBot="1">
      <c r="A87" s="185"/>
      <c r="B87" s="185"/>
      <c r="C87" s="104" t="s">
        <v>74</v>
      </c>
      <c r="D87" s="57">
        <f>IF(D86&gt;0,-2,2)</f>
        <v>2</v>
      </c>
      <c r="E87" s="57">
        <f t="shared" ref="E87:N87" si="46">IF(E86&gt;0,-2,2)</f>
        <v>2</v>
      </c>
      <c r="F87" s="57">
        <f t="shared" si="46"/>
        <v>2</v>
      </c>
      <c r="G87" s="57">
        <f t="shared" si="46"/>
        <v>2</v>
      </c>
      <c r="H87" s="57">
        <f t="shared" si="46"/>
        <v>2</v>
      </c>
      <c r="I87" s="57">
        <f t="shared" si="46"/>
        <v>2</v>
      </c>
      <c r="J87" s="57">
        <f t="shared" si="46"/>
        <v>2</v>
      </c>
      <c r="K87" s="57">
        <f t="shared" si="46"/>
        <v>2</v>
      </c>
      <c r="L87" s="96">
        <f t="shared" si="46"/>
        <v>2</v>
      </c>
      <c r="M87" s="51">
        <f t="shared" si="46"/>
        <v>2</v>
      </c>
      <c r="N87" s="51">
        <f t="shared" si="46"/>
        <v>2</v>
      </c>
      <c r="O87" s="149">
        <f t="shared" si="34"/>
        <v>20</v>
      </c>
    </row>
    <row r="88" spans="1:15" ht="113.25">
      <c r="A88" s="185" t="s">
        <v>34</v>
      </c>
      <c r="B88" s="185" t="s">
        <v>40</v>
      </c>
      <c r="C88" s="2" t="s">
        <v>103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131">
        <v>0</v>
      </c>
      <c r="M88" s="132">
        <v>0</v>
      </c>
      <c r="N88" s="132">
        <v>0</v>
      </c>
      <c r="O88" s="149">
        <f t="shared" si="34"/>
        <v>0</v>
      </c>
    </row>
    <row r="89" spans="1:15" ht="97.5">
      <c r="A89" s="185"/>
      <c r="B89" s="185"/>
      <c r="C89" s="2" t="s">
        <v>104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131">
        <v>0</v>
      </c>
      <c r="M89" s="132">
        <v>0</v>
      </c>
      <c r="N89" s="132">
        <v>0</v>
      </c>
      <c r="O89" s="149">
        <f t="shared" si="34"/>
        <v>0</v>
      </c>
    </row>
    <row r="90" spans="1:15">
      <c r="A90" s="185"/>
      <c r="B90" s="185"/>
      <c r="C90" s="2" t="s">
        <v>68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3"/>
      <c r="M90" s="58"/>
      <c r="N90" s="58"/>
      <c r="O90" s="149">
        <f t="shared" si="34"/>
        <v>0</v>
      </c>
    </row>
    <row r="91" spans="1:15" s="19" customFormat="1" ht="32.25" thickBot="1">
      <c r="A91" s="185"/>
      <c r="B91" s="185"/>
      <c r="C91" s="104" t="s">
        <v>74</v>
      </c>
      <c r="D91" s="57">
        <f>IF(D90&gt;0.5,-1,1)</f>
        <v>1</v>
      </c>
      <c r="E91" s="57">
        <f t="shared" ref="E91:N91" si="47">IF(E90&gt;0.5,-1,1)</f>
        <v>1</v>
      </c>
      <c r="F91" s="57">
        <f t="shared" si="47"/>
        <v>1</v>
      </c>
      <c r="G91" s="57">
        <f t="shared" si="47"/>
        <v>1</v>
      </c>
      <c r="H91" s="57">
        <f t="shared" si="47"/>
        <v>1</v>
      </c>
      <c r="I91" s="57">
        <f t="shared" si="47"/>
        <v>1</v>
      </c>
      <c r="J91" s="57">
        <f t="shared" si="47"/>
        <v>1</v>
      </c>
      <c r="K91" s="57">
        <f t="shared" si="47"/>
        <v>1</v>
      </c>
      <c r="L91" s="96">
        <f t="shared" si="47"/>
        <v>1</v>
      </c>
      <c r="M91" s="51">
        <f t="shared" si="47"/>
        <v>1</v>
      </c>
      <c r="N91" s="51">
        <f t="shared" si="47"/>
        <v>1</v>
      </c>
      <c r="O91" s="149">
        <f t="shared" si="34"/>
        <v>10</v>
      </c>
    </row>
    <row r="92" spans="1:15" s="4" customFormat="1" ht="78.75">
      <c r="A92" s="185" t="s">
        <v>35</v>
      </c>
      <c r="B92" s="185" t="s">
        <v>42</v>
      </c>
      <c r="C92" s="2" t="s">
        <v>105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131">
        <v>0</v>
      </c>
      <c r="M92" s="132">
        <v>0</v>
      </c>
      <c r="N92" s="132">
        <v>0</v>
      </c>
      <c r="O92" s="149">
        <f t="shared" si="34"/>
        <v>0</v>
      </c>
    </row>
    <row r="93" spans="1:15" s="6" customFormat="1" ht="78.75">
      <c r="A93" s="185"/>
      <c r="B93" s="185"/>
      <c r="C93" s="2" t="s">
        <v>106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131">
        <v>0</v>
      </c>
      <c r="M93" s="132">
        <v>0</v>
      </c>
      <c r="N93" s="132">
        <v>0</v>
      </c>
      <c r="O93" s="149">
        <f t="shared" si="34"/>
        <v>0</v>
      </c>
    </row>
    <row r="94" spans="1:15" s="6" customFormat="1" ht="47.25">
      <c r="A94" s="185"/>
      <c r="B94" s="185"/>
      <c r="C94" s="2" t="s">
        <v>107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131">
        <v>0</v>
      </c>
      <c r="M94" s="132">
        <v>0</v>
      </c>
      <c r="N94" s="132">
        <v>0</v>
      </c>
      <c r="O94" s="149">
        <f t="shared" si="34"/>
        <v>0</v>
      </c>
    </row>
    <row r="95" spans="1:15" s="6" customFormat="1">
      <c r="A95" s="185"/>
      <c r="B95" s="185"/>
      <c r="C95" s="2" t="s">
        <v>68</v>
      </c>
      <c r="D95" s="8">
        <f>D92+D93+D94</f>
        <v>0</v>
      </c>
      <c r="E95" s="8">
        <f t="shared" ref="E95:N95" si="48">E92+E93+E94</f>
        <v>0</v>
      </c>
      <c r="F95" s="8">
        <f t="shared" si="48"/>
        <v>0</v>
      </c>
      <c r="G95" s="8">
        <f t="shared" si="48"/>
        <v>0</v>
      </c>
      <c r="H95" s="8">
        <f t="shared" si="48"/>
        <v>0</v>
      </c>
      <c r="I95" s="8">
        <f t="shared" si="48"/>
        <v>0</v>
      </c>
      <c r="J95" s="8">
        <f t="shared" si="48"/>
        <v>0</v>
      </c>
      <c r="K95" s="8">
        <f t="shared" si="48"/>
        <v>0</v>
      </c>
      <c r="L95" s="99">
        <f t="shared" si="48"/>
        <v>0</v>
      </c>
      <c r="M95" s="53">
        <f t="shared" si="48"/>
        <v>0</v>
      </c>
      <c r="N95" s="53">
        <f t="shared" si="48"/>
        <v>0</v>
      </c>
      <c r="O95" s="149">
        <f t="shared" si="34"/>
        <v>0</v>
      </c>
    </row>
    <row r="96" spans="1:15" s="18" customFormat="1" ht="32.25" thickBot="1">
      <c r="A96" s="185"/>
      <c r="B96" s="185"/>
      <c r="C96" s="104" t="s">
        <v>74</v>
      </c>
      <c r="D96" s="57">
        <f>IF(D95&gt;0,-1,1)</f>
        <v>1</v>
      </c>
      <c r="E96" s="57">
        <f t="shared" ref="E96:N96" si="49">IF(E95&gt;0,-1,1)</f>
        <v>1</v>
      </c>
      <c r="F96" s="57">
        <f t="shared" si="49"/>
        <v>1</v>
      </c>
      <c r="G96" s="57">
        <f t="shared" si="49"/>
        <v>1</v>
      </c>
      <c r="H96" s="57">
        <f t="shared" si="49"/>
        <v>1</v>
      </c>
      <c r="I96" s="57">
        <f t="shared" si="49"/>
        <v>1</v>
      </c>
      <c r="J96" s="57">
        <f t="shared" si="49"/>
        <v>1</v>
      </c>
      <c r="K96" s="57">
        <f t="shared" si="49"/>
        <v>1</v>
      </c>
      <c r="L96" s="96">
        <f t="shared" si="49"/>
        <v>1</v>
      </c>
      <c r="M96" s="51">
        <f t="shared" si="49"/>
        <v>1</v>
      </c>
      <c r="N96" s="51">
        <f t="shared" si="49"/>
        <v>1</v>
      </c>
      <c r="O96" s="149">
        <f t="shared" si="34"/>
        <v>10</v>
      </c>
    </row>
    <row r="97" spans="1:15" ht="50.25">
      <c r="A97" s="185" t="s">
        <v>37</v>
      </c>
      <c r="B97" s="185" t="s">
        <v>44</v>
      </c>
      <c r="C97" s="2" t="s">
        <v>108</v>
      </c>
      <c r="D97" s="25">
        <v>0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97">
        <v>0</v>
      </c>
      <c r="M97" s="72">
        <v>0</v>
      </c>
      <c r="N97" s="72">
        <v>0</v>
      </c>
      <c r="O97" s="149">
        <f t="shared" si="34"/>
        <v>0</v>
      </c>
    </row>
    <row r="98" spans="1:15" ht="66">
      <c r="A98" s="185"/>
      <c r="B98" s="185"/>
      <c r="C98" s="2" t="s">
        <v>109</v>
      </c>
      <c r="D98" s="5">
        <f t="shared" ref="D98:N98" si="50">D57</f>
        <v>38777711.359999999</v>
      </c>
      <c r="E98" s="5">
        <f t="shared" si="50"/>
        <v>1777197.03</v>
      </c>
      <c r="F98" s="5">
        <f t="shared" si="50"/>
        <v>1527637.04</v>
      </c>
      <c r="G98" s="5">
        <f t="shared" si="50"/>
        <v>1607608.02</v>
      </c>
      <c r="H98" s="5">
        <f t="shared" si="50"/>
        <v>3880306.97</v>
      </c>
      <c r="I98" s="5">
        <f t="shared" si="50"/>
        <v>1260671.6100000001</v>
      </c>
      <c r="J98" s="5">
        <f t="shared" si="50"/>
        <v>2304092.2400000002</v>
      </c>
      <c r="K98" s="5">
        <f t="shared" si="50"/>
        <v>1812069.35</v>
      </c>
      <c r="L98" s="76">
        <f t="shared" si="50"/>
        <v>3358633.92</v>
      </c>
      <c r="M98" s="5">
        <f t="shared" si="50"/>
        <v>1750211.46</v>
      </c>
      <c r="N98" s="5">
        <f t="shared" si="50"/>
        <v>2771417.78</v>
      </c>
      <c r="O98" s="149">
        <f t="shared" si="34"/>
        <v>22049845.420000002</v>
      </c>
    </row>
    <row r="99" spans="1:15" ht="20.25">
      <c r="A99" s="185"/>
      <c r="B99" s="185"/>
      <c r="C99" s="2" t="s">
        <v>68</v>
      </c>
      <c r="D99" s="5">
        <f t="shared" ref="D99:N99" si="51">ROUND((D97/D98),2)</f>
        <v>0</v>
      </c>
      <c r="E99" s="5">
        <f t="shared" si="51"/>
        <v>0</v>
      </c>
      <c r="F99" s="5">
        <f t="shared" si="51"/>
        <v>0</v>
      </c>
      <c r="G99" s="5">
        <f t="shared" si="51"/>
        <v>0</v>
      </c>
      <c r="H99" s="5">
        <f t="shared" si="51"/>
        <v>0</v>
      </c>
      <c r="I99" s="5">
        <f t="shared" si="51"/>
        <v>0</v>
      </c>
      <c r="J99" s="5">
        <f t="shared" si="51"/>
        <v>0</v>
      </c>
      <c r="K99" s="5">
        <f t="shared" si="51"/>
        <v>0</v>
      </c>
      <c r="L99" s="76">
        <f t="shared" si="51"/>
        <v>0</v>
      </c>
      <c r="M99" s="5">
        <f t="shared" si="51"/>
        <v>0</v>
      </c>
      <c r="N99" s="5">
        <f t="shared" si="51"/>
        <v>0</v>
      </c>
      <c r="O99" s="149">
        <f t="shared" si="34"/>
        <v>0</v>
      </c>
    </row>
    <row r="100" spans="1:15" s="19" customFormat="1" ht="32.25" thickBot="1">
      <c r="A100" s="185"/>
      <c r="B100" s="185"/>
      <c r="C100" s="104" t="s">
        <v>74</v>
      </c>
      <c r="D100" s="57">
        <f t="shared" ref="D100:N100" si="52">IF(D99&lt;=0.3,1,0)</f>
        <v>1</v>
      </c>
      <c r="E100" s="57">
        <f t="shared" si="52"/>
        <v>1</v>
      </c>
      <c r="F100" s="57">
        <f t="shared" si="52"/>
        <v>1</v>
      </c>
      <c r="G100" s="57">
        <f t="shared" si="52"/>
        <v>1</v>
      </c>
      <c r="H100" s="57">
        <f t="shared" si="52"/>
        <v>1</v>
      </c>
      <c r="I100" s="57">
        <f t="shared" si="52"/>
        <v>1</v>
      </c>
      <c r="J100" s="57">
        <f>IF(J99&lt;=0.3,1,0)</f>
        <v>1</v>
      </c>
      <c r="K100" s="57">
        <f t="shared" si="52"/>
        <v>1</v>
      </c>
      <c r="L100" s="96">
        <f t="shared" si="52"/>
        <v>1</v>
      </c>
      <c r="M100" s="51">
        <f t="shared" si="52"/>
        <v>1</v>
      </c>
      <c r="N100" s="51">
        <f t="shared" si="52"/>
        <v>1</v>
      </c>
      <c r="O100" s="149">
        <f t="shared" si="34"/>
        <v>10</v>
      </c>
    </row>
    <row r="101" spans="1:15" s="4" customFormat="1" ht="78.75">
      <c r="A101" s="185" t="s">
        <v>39</v>
      </c>
      <c r="B101" s="185" t="s">
        <v>62</v>
      </c>
      <c r="C101" s="2" t="s">
        <v>110</v>
      </c>
      <c r="D101" s="14" t="s">
        <v>253</v>
      </c>
      <c r="E101" s="14" t="s">
        <v>239</v>
      </c>
      <c r="F101" s="14" t="s">
        <v>238</v>
      </c>
      <c r="G101" s="14" t="s">
        <v>217</v>
      </c>
      <c r="H101" s="14" t="s">
        <v>220</v>
      </c>
      <c r="I101" s="14" t="s">
        <v>221</v>
      </c>
      <c r="J101" s="14" t="s">
        <v>242</v>
      </c>
      <c r="K101" s="14" t="s">
        <v>246</v>
      </c>
      <c r="L101" s="133" t="s">
        <v>248</v>
      </c>
      <c r="M101" s="162" t="s">
        <v>250</v>
      </c>
      <c r="N101" s="162" t="s">
        <v>252</v>
      </c>
      <c r="O101" s="149">
        <f t="shared" si="34"/>
        <v>0</v>
      </c>
    </row>
    <row r="102" spans="1:15" s="6" customFormat="1" ht="126.75" customHeight="1">
      <c r="A102" s="185"/>
      <c r="B102" s="185"/>
      <c r="C102" s="2" t="s">
        <v>111</v>
      </c>
      <c r="D102" s="14" t="s">
        <v>253</v>
      </c>
      <c r="E102" s="14" t="s">
        <v>239</v>
      </c>
      <c r="F102" s="14" t="s">
        <v>238</v>
      </c>
      <c r="G102" s="14" t="s">
        <v>217</v>
      </c>
      <c r="H102" s="14" t="s">
        <v>220</v>
      </c>
      <c r="I102" s="14" t="s">
        <v>221</v>
      </c>
      <c r="J102" s="14" t="s">
        <v>242</v>
      </c>
      <c r="K102" s="14" t="s">
        <v>246</v>
      </c>
      <c r="L102" s="133" t="s">
        <v>248</v>
      </c>
      <c r="M102" s="162" t="s">
        <v>250</v>
      </c>
      <c r="N102" s="162" t="s">
        <v>252</v>
      </c>
      <c r="O102" s="149">
        <f t="shared" si="34"/>
        <v>0</v>
      </c>
    </row>
    <row r="103" spans="1:15" s="6" customFormat="1" ht="94.5">
      <c r="A103" s="185"/>
      <c r="B103" s="185"/>
      <c r="C103" s="2" t="s">
        <v>112</v>
      </c>
      <c r="D103" s="14" t="s">
        <v>253</v>
      </c>
      <c r="E103" s="14" t="s">
        <v>232</v>
      </c>
      <c r="F103" s="14" t="s">
        <v>234</v>
      </c>
      <c r="G103" s="14" t="s">
        <v>237</v>
      </c>
      <c r="H103" s="14" t="s">
        <v>240</v>
      </c>
      <c r="I103" s="14" t="s">
        <v>241</v>
      </c>
      <c r="J103" s="14" t="s">
        <v>242</v>
      </c>
      <c r="K103" s="14" t="s">
        <v>246</v>
      </c>
      <c r="L103" s="133" t="s">
        <v>248</v>
      </c>
      <c r="M103" s="162" t="s">
        <v>250</v>
      </c>
      <c r="N103" s="162" t="s">
        <v>252</v>
      </c>
      <c r="O103" s="149">
        <f t="shared" si="34"/>
        <v>0</v>
      </c>
    </row>
    <row r="104" spans="1:15" s="6" customFormat="1" ht="110.25">
      <c r="A104" s="185"/>
      <c r="B104" s="185"/>
      <c r="C104" s="2" t="s">
        <v>113</v>
      </c>
      <c r="D104" s="14" t="s">
        <v>253</v>
      </c>
      <c r="E104" s="14" t="s">
        <v>232</v>
      </c>
      <c r="F104" s="14" t="s">
        <v>234</v>
      </c>
      <c r="G104" s="14" t="s">
        <v>237</v>
      </c>
      <c r="H104" s="14" t="s">
        <v>240</v>
      </c>
      <c r="I104" s="14" t="s">
        <v>241</v>
      </c>
      <c r="J104" s="14" t="s">
        <v>242</v>
      </c>
      <c r="K104" s="14" t="s">
        <v>246</v>
      </c>
      <c r="L104" s="133" t="s">
        <v>248</v>
      </c>
      <c r="M104" s="162" t="s">
        <v>250</v>
      </c>
      <c r="N104" s="162" t="s">
        <v>252</v>
      </c>
      <c r="O104" s="149">
        <f t="shared" si="34"/>
        <v>0</v>
      </c>
    </row>
    <row r="105" spans="1:15" s="6" customFormat="1" ht="173.25">
      <c r="A105" s="185"/>
      <c r="B105" s="185"/>
      <c r="C105" s="2" t="s">
        <v>114</v>
      </c>
      <c r="D105" s="14" t="s">
        <v>253</v>
      </c>
      <c r="E105" s="14" t="s">
        <v>232</v>
      </c>
      <c r="F105" s="14" t="s">
        <v>234</v>
      </c>
      <c r="G105" s="14" t="s">
        <v>237</v>
      </c>
      <c r="H105" s="14" t="s">
        <v>240</v>
      </c>
      <c r="I105" s="14" t="s">
        <v>241</v>
      </c>
      <c r="J105" s="14" t="s">
        <v>242</v>
      </c>
      <c r="K105" s="14" t="s">
        <v>246</v>
      </c>
      <c r="L105" s="163" t="s">
        <v>248</v>
      </c>
      <c r="M105" s="164" t="s">
        <v>250</v>
      </c>
      <c r="N105" s="164" t="s">
        <v>252</v>
      </c>
      <c r="O105" s="149">
        <f t="shared" si="34"/>
        <v>0</v>
      </c>
    </row>
    <row r="106" spans="1:15" s="6" customFormat="1">
      <c r="A106" s="185"/>
      <c r="B106" s="185"/>
      <c r="C106" s="2" t="s">
        <v>68</v>
      </c>
      <c r="D106" s="8">
        <v>5</v>
      </c>
      <c r="E106" s="8">
        <v>5</v>
      </c>
      <c r="F106" s="8">
        <v>5</v>
      </c>
      <c r="G106" s="8">
        <v>5</v>
      </c>
      <c r="H106" s="8">
        <v>5</v>
      </c>
      <c r="I106" s="8">
        <v>5</v>
      </c>
      <c r="J106" s="8">
        <v>5</v>
      </c>
      <c r="K106" s="8">
        <v>5</v>
      </c>
      <c r="L106" s="83">
        <v>5</v>
      </c>
      <c r="M106" s="58">
        <v>5</v>
      </c>
      <c r="N106" s="58">
        <v>4</v>
      </c>
      <c r="O106" s="149">
        <f t="shared" si="34"/>
        <v>49</v>
      </c>
    </row>
    <row r="107" spans="1:15" s="18" customFormat="1" ht="32.25" thickBot="1">
      <c r="A107" s="185"/>
      <c r="B107" s="185"/>
      <c r="C107" s="104" t="s">
        <v>74</v>
      </c>
      <c r="D107" s="57">
        <f>IF(D106&gt;=4,1,0)</f>
        <v>1</v>
      </c>
      <c r="E107" s="57">
        <f t="shared" ref="E107:N107" si="53">IF(E106&gt;=4,1,0)</f>
        <v>1</v>
      </c>
      <c r="F107" s="57">
        <f t="shared" si="53"/>
        <v>1</v>
      </c>
      <c r="G107" s="57">
        <f t="shared" si="53"/>
        <v>1</v>
      </c>
      <c r="H107" s="57">
        <f t="shared" si="53"/>
        <v>1</v>
      </c>
      <c r="I107" s="57">
        <f t="shared" si="53"/>
        <v>1</v>
      </c>
      <c r="J107" s="57">
        <f t="shared" si="53"/>
        <v>1</v>
      </c>
      <c r="K107" s="57">
        <f t="shared" si="53"/>
        <v>1</v>
      </c>
      <c r="L107" s="57">
        <f t="shared" si="53"/>
        <v>1</v>
      </c>
      <c r="M107" s="57">
        <f t="shared" si="53"/>
        <v>1</v>
      </c>
      <c r="N107" s="57">
        <f t="shared" si="53"/>
        <v>1</v>
      </c>
      <c r="O107" s="149">
        <f t="shared" si="34"/>
        <v>10</v>
      </c>
    </row>
    <row r="108" spans="1:15" s="4" customFormat="1" ht="31.5" customHeight="1">
      <c r="A108" s="185" t="s">
        <v>41</v>
      </c>
      <c r="B108" s="188" t="s">
        <v>47</v>
      </c>
      <c r="C108" s="2" t="s">
        <v>91</v>
      </c>
      <c r="D108" s="14" t="s">
        <v>254</v>
      </c>
      <c r="E108" s="14" t="s">
        <v>231</v>
      </c>
      <c r="F108" s="14" t="s">
        <v>233</v>
      </c>
      <c r="G108" s="14" t="s">
        <v>272</v>
      </c>
      <c r="H108" s="14" t="s">
        <v>243</v>
      </c>
      <c r="I108" s="14" t="s">
        <v>244</v>
      </c>
      <c r="J108" s="14" t="s">
        <v>245</v>
      </c>
      <c r="K108" s="14" t="s">
        <v>247</v>
      </c>
      <c r="L108" s="83" t="s">
        <v>249</v>
      </c>
      <c r="M108" s="58" t="s">
        <v>251</v>
      </c>
      <c r="N108" s="181" t="s">
        <v>297</v>
      </c>
      <c r="O108" s="149">
        <f t="shared" si="34"/>
        <v>0</v>
      </c>
    </row>
    <row r="109" spans="1:15" s="171" customFormat="1">
      <c r="A109" s="185"/>
      <c r="B109" s="188"/>
      <c r="C109" s="2" t="s">
        <v>68</v>
      </c>
      <c r="D109" s="105" t="s">
        <v>69</v>
      </c>
      <c r="E109" s="105" t="s">
        <v>69</v>
      </c>
      <c r="F109" s="105" t="s">
        <v>69</v>
      </c>
      <c r="G109" s="105" t="s">
        <v>69</v>
      </c>
      <c r="H109" s="105" t="s">
        <v>69</v>
      </c>
      <c r="I109" s="105" t="s">
        <v>69</v>
      </c>
      <c r="J109" s="105" t="s">
        <v>69</v>
      </c>
      <c r="K109" s="105" t="s">
        <v>69</v>
      </c>
      <c r="L109" s="169" t="s">
        <v>69</v>
      </c>
      <c r="M109" s="170" t="s">
        <v>69</v>
      </c>
      <c r="N109" s="180" t="s">
        <v>69</v>
      </c>
      <c r="O109" s="168">
        <f t="shared" si="34"/>
        <v>0</v>
      </c>
    </row>
    <row r="110" spans="1:15" s="7" customFormat="1" ht="75.75" customHeight="1" thickBot="1">
      <c r="A110" s="185"/>
      <c r="B110" s="188"/>
      <c r="C110" s="2" t="s">
        <v>74</v>
      </c>
      <c r="D110" s="5">
        <f>IF(D109="да",1,0)</f>
        <v>1</v>
      </c>
      <c r="E110" s="5">
        <f t="shared" ref="E110:N110" si="54">IF(E109="да",1,0)</f>
        <v>1</v>
      </c>
      <c r="F110" s="5">
        <f t="shared" si="54"/>
        <v>1</v>
      </c>
      <c r="G110" s="5">
        <f t="shared" si="54"/>
        <v>1</v>
      </c>
      <c r="H110" s="5">
        <f t="shared" si="54"/>
        <v>1</v>
      </c>
      <c r="I110" s="5">
        <f t="shared" si="54"/>
        <v>1</v>
      </c>
      <c r="J110" s="5">
        <f t="shared" si="54"/>
        <v>1</v>
      </c>
      <c r="K110" s="5">
        <f t="shared" si="54"/>
        <v>1</v>
      </c>
      <c r="L110" s="5">
        <f t="shared" si="54"/>
        <v>1</v>
      </c>
      <c r="M110" s="5">
        <f t="shared" si="54"/>
        <v>1</v>
      </c>
      <c r="N110" s="5">
        <f t="shared" si="54"/>
        <v>1</v>
      </c>
      <c r="O110" s="149">
        <f t="shared" si="34"/>
        <v>10</v>
      </c>
    </row>
    <row r="111" spans="1:15" ht="81.75">
      <c r="A111" s="185" t="s">
        <v>43</v>
      </c>
      <c r="B111" s="185" t="s">
        <v>148</v>
      </c>
      <c r="C111" s="2" t="s">
        <v>115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3">
        <v>0</v>
      </c>
      <c r="M111" s="58">
        <v>0</v>
      </c>
      <c r="N111" s="58">
        <v>0</v>
      </c>
      <c r="O111" s="149">
        <f t="shared" si="34"/>
        <v>0</v>
      </c>
    </row>
    <row r="112" spans="1:15">
      <c r="A112" s="185"/>
      <c r="B112" s="185"/>
      <c r="C112" s="2" t="s">
        <v>68</v>
      </c>
      <c r="D112" s="8">
        <f>1-D111/12</f>
        <v>1</v>
      </c>
      <c r="E112" s="8">
        <f t="shared" ref="E112:N112" si="55">1-E111/12</f>
        <v>1</v>
      </c>
      <c r="F112" s="8">
        <f t="shared" si="55"/>
        <v>1</v>
      </c>
      <c r="G112" s="8">
        <f t="shared" si="55"/>
        <v>1</v>
      </c>
      <c r="H112" s="8">
        <f t="shared" si="55"/>
        <v>1</v>
      </c>
      <c r="I112" s="8">
        <f t="shared" si="55"/>
        <v>1</v>
      </c>
      <c r="J112" s="8">
        <f t="shared" si="55"/>
        <v>1</v>
      </c>
      <c r="K112" s="8">
        <f t="shared" si="55"/>
        <v>1</v>
      </c>
      <c r="L112" s="85">
        <f t="shared" si="55"/>
        <v>1</v>
      </c>
      <c r="M112" s="8">
        <f t="shared" si="55"/>
        <v>1</v>
      </c>
      <c r="N112" s="8">
        <f t="shared" si="55"/>
        <v>1</v>
      </c>
      <c r="O112" s="149">
        <f t="shared" si="34"/>
        <v>10</v>
      </c>
    </row>
    <row r="113" spans="1:15" s="19" customFormat="1" ht="32.25" thickBot="1">
      <c r="A113" s="185"/>
      <c r="B113" s="185"/>
      <c r="C113" s="104" t="s">
        <v>74</v>
      </c>
      <c r="D113" s="57">
        <f>IF(D112&gt;=1,2,-2)</f>
        <v>2</v>
      </c>
      <c r="E113" s="57">
        <f t="shared" ref="E113:N113" si="56">IF(E112&gt;=1,2,-2)</f>
        <v>2</v>
      </c>
      <c r="F113" s="57">
        <f t="shared" si="56"/>
        <v>2</v>
      </c>
      <c r="G113" s="57">
        <f t="shared" si="56"/>
        <v>2</v>
      </c>
      <c r="H113" s="57">
        <f t="shared" si="56"/>
        <v>2</v>
      </c>
      <c r="I113" s="57">
        <f t="shared" si="56"/>
        <v>2</v>
      </c>
      <c r="J113" s="57">
        <f t="shared" si="56"/>
        <v>2</v>
      </c>
      <c r="K113" s="57">
        <f t="shared" si="56"/>
        <v>2</v>
      </c>
      <c r="L113" s="57">
        <f t="shared" si="56"/>
        <v>2</v>
      </c>
      <c r="M113" s="57">
        <f t="shared" si="56"/>
        <v>2</v>
      </c>
      <c r="N113" s="57">
        <f t="shared" si="56"/>
        <v>2</v>
      </c>
      <c r="O113" s="149">
        <f t="shared" si="34"/>
        <v>20</v>
      </c>
    </row>
    <row r="114" spans="1:15" s="4" customFormat="1" ht="127.5" customHeight="1">
      <c r="A114" s="185" t="s">
        <v>45</v>
      </c>
      <c r="B114" s="185" t="s">
        <v>132</v>
      </c>
      <c r="C114" s="2" t="s">
        <v>133</v>
      </c>
      <c r="D114" s="123" t="s">
        <v>258</v>
      </c>
      <c r="E114" s="124" t="s">
        <v>266</v>
      </c>
      <c r="F114" s="122" t="s">
        <v>235</v>
      </c>
      <c r="G114" s="129" t="s">
        <v>271</v>
      </c>
      <c r="H114" s="124" t="s">
        <v>154</v>
      </c>
      <c r="I114" s="119" t="s">
        <v>187</v>
      </c>
      <c r="J114" s="124" t="s">
        <v>161</v>
      </c>
      <c r="K114" s="130" t="s">
        <v>203</v>
      </c>
      <c r="L114" s="124" t="s">
        <v>170</v>
      </c>
      <c r="M114" s="127" t="s">
        <v>175</v>
      </c>
      <c r="N114" s="127" t="s">
        <v>181</v>
      </c>
      <c r="O114" s="149">
        <f t="shared" si="34"/>
        <v>0</v>
      </c>
    </row>
    <row r="115" spans="1:15" s="6" customFormat="1" ht="32.25" customHeight="1">
      <c r="A115" s="185"/>
      <c r="B115" s="185"/>
      <c r="C115" s="2" t="s">
        <v>68</v>
      </c>
      <c r="D115" s="8" t="s">
        <v>69</v>
      </c>
      <c r="E115" s="8" t="s">
        <v>69</v>
      </c>
      <c r="F115" s="8" t="s">
        <v>69</v>
      </c>
      <c r="G115" s="8" t="s">
        <v>69</v>
      </c>
      <c r="H115" s="8" t="s">
        <v>69</v>
      </c>
      <c r="I115" s="8" t="s">
        <v>69</v>
      </c>
      <c r="J115" s="8" t="s">
        <v>69</v>
      </c>
      <c r="K115" s="8" t="s">
        <v>69</v>
      </c>
      <c r="L115" s="83" t="s">
        <v>69</v>
      </c>
      <c r="M115" s="58" t="s">
        <v>69</v>
      </c>
      <c r="N115" s="58" t="s">
        <v>69</v>
      </c>
      <c r="O115" s="149">
        <f t="shared" si="34"/>
        <v>0</v>
      </c>
    </row>
    <row r="116" spans="1:15" s="18" customFormat="1" ht="32.25" thickBot="1">
      <c r="A116" s="185"/>
      <c r="B116" s="185"/>
      <c r="C116" s="104" t="s">
        <v>74</v>
      </c>
      <c r="D116" s="57">
        <f>IF(D115="да",0.5,-0.5)</f>
        <v>0.5</v>
      </c>
      <c r="E116" s="57">
        <f t="shared" ref="E116:N116" si="57">IF(E115="да",0.5,-0.5)</f>
        <v>0.5</v>
      </c>
      <c r="F116" s="57">
        <f t="shared" si="57"/>
        <v>0.5</v>
      </c>
      <c r="G116" s="57">
        <f t="shared" si="57"/>
        <v>0.5</v>
      </c>
      <c r="H116" s="57">
        <f t="shared" si="57"/>
        <v>0.5</v>
      </c>
      <c r="I116" s="57">
        <f t="shared" si="57"/>
        <v>0.5</v>
      </c>
      <c r="J116" s="57">
        <f t="shared" si="57"/>
        <v>0.5</v>
      </c>
      <c r="K116" s="57">
        <f t="shared" si="57"/>
        <v>0.5</v>
      </c>
      <c r="L116" s="77">
        <f t="shared" si="57"/>
        <v>0.5</v>
      </c>
      <c r="M116" s="57">
        <f t="shared" si="57"/>
        <v>0.5</v>
      </c>
      <c r="N116" s="57">
        <f t="shared" si="57"/>
        <v>0.5</v>
      </c>
      <c r="O116" s="149">
        <f t="shared" si="34"/>
        <v>5</v>
      </c>
    </row>
    <row r="117" spans="1:15" s="4" customFormat="1" ht="111.75" customHeight="1">
      <c r="A117" s="185" t="s">
        <v>46</v>
      </c>
      <c r="B117" s="185" t="s">
        <v>50</v>
      </c>
      <c r="C117" s="2" t="s">
        <v>116</v>
      </c>
      <c r="D117" s="123" t="s">
        <v>207</v>
      </c>
      <c r="E117" s="124" t="s">
        <v>168</v>
      </c>
      <c r="F117" s="119" t="s">
        <v>193</v>
      </c>
      <c r="G117" s="129" t="s">
        <v>197</v>
      </c>
      <c r="H117" s="124" t="s">
        <v>155</v>
      </c>
      <c r="I117" s="119" t="s">
        <v>188</v>
      </c>
      <c r="J117" s="124" t="s">
        <v>162</v>
      </c>
      <c r="K117" s="140" t="s">
        <v>202</v>
      </c>
      <c r="L117" s="124" t="s">
        <v>171</v>
      </c>
      <c r="M117" s="127" t="s">
        <v>176</v>
      </c>
      <c r="N117" s="127" t="s">
        <v>182</v>
      </c>
      <c r="O117" s="149">
        <f t="shared" si="34"/>
        <v>0</v>
      </c>
    </row>
    <row r="118" spans="1:15" s="6" customFormat="1">
      <c r="A118" s="185"/>
      <c r="B118" s="185"/>
      <c r="C118" s="2" t="s">
        <v>68</v>
      </c>
      <c r="D118" s="8" t="s">
        <v>69</v>
      </c>
      <c r="E118" s="8" t="s">
        <v>69</v>
      </c>
      <c r="F118" s="8" t="s">
        <v>69</v>
      </c>
      <c r="G118" s="8" t="s">
        <v>69</v>
      </c>
      <c r="H118" s="8" t="s">
        <v>69</v>
      </c>
      <c r="I118" s="8" t="s">
        <v>69</v>
      </c>
      <c r="J118" s="8" t="s">
        <v>69</v>
      </c>
      <c r="K118" s="8" t="s">
        <v>69</v>
      </c>
      <c r="L118" s="83" t="s">
        <v>69</v>
      </c>
      <c r="M118" s="58" t="s">
        <v>69</v>
      </c>
      <c r="N118" s="58" t="s">
        <v>69</v>
      </c>
      <c r="O118" s="149">
        <f t="shared" si="34"/>
        <v>0</v>
      </c>
    </row>
    <row r="119" spans="1:15" s="18" customFormat="1" ht="32.25" thickBot="1">
      <c r="A119" s="185"/>
      <c r="B119" s="185"/>
      <c r="C119" s="104" t="s">
        <v>74</v>
      </c>
      <c r="D119" s="57">
        <f>IF(D118="да",1,-1)</f>
        <v>1</v>
      </c>
      <c r="E119" s="57">
        <f t="shared" ref="E119:N119" si="58">IF(E118="да",1,-1)</f>
        <v>1</v>
      </c>
      <c r="F119" s="57">
        <f t="shared" si="58"/>
        <v>1</v>
      </c>
      <c r="G119" s="57">
        <f t="shared" si="58"/>
        <v>1</v>
      </c>
      <c r="H119" s="57">
        <f t="shared" si="58"/>
        <v>1</v>
      </c>
      <c r="I119" s="57">
        <f t="shared" si="58"/>
        <v>1</v>
      </c>
      <c r="J119" s="57">
        <f t="shared" si="58"/>
        <v>1</v>
      </c>
      <c r="K119" s="57">
        <f t="shared" si="58"/>
        <v>1</v>
      </c>
      <c r="L119" s="77">
        <f t="shared" si="58"/>
        <v>1</v>
      </c>
      <c r="M119" s="57">
        <f t="shared" si="58"/>
        <v>1</v>
      </c>
      <c r="N119" s="57">
        <f t="shared" si="58"/>
        <v>1</v>
      </c>
      <c r="O119" s="149">
        <f t="shared" si="34"/>
        <v>10</v>
      </c>
    </row>
    <row r="120" spans="1:15" ht="283.5" customHeight="1">
      <c r="A120" s="185" t="s">
        <v>48</v>
      </c>
      <c r="B120" s="185" t="s">
        <v>51</v>
      </c>
      <c r="C120" s="2" t="s">
        <v>117</v>
      </c>
      <c r="D120" s="123" t="s">
        <v>208</v>
      </c>
      <c r="E120" s="124" t="s">
        <v>267</v>
      </c>
      <c r="F120" s="182" t="s">
        <v>279</v>
      </c>
      <c r="G120" s="128" t="s">
        <v>270</v>
      </c>
      <c r="H120" s="124" t="s">
        <v>156</v>
      </c>
      <c r="I120" s="179" t="s">
        <v>273</v>
      </c>
      <c r="J120" s="124" t="s">
        <v>166</v>
      </c>
      <c r="K120" s="140" t="s">
        <v>201</v>
      </c>
      <c r="L120" s="124" t="s">
        <v>172</v>
      </c>
      <c r="M120" s="127" t="s">
        <v>177</v>
      </c>
      <c r="N120" s="127" t="s">
        <v>185</v>
      </c>
      <c r="O120" s="149">
        <f t="shared" si="34"/>
        <v>0</v>
      </c>
    </row>
    <row r="121" spans="1:15">
      <c r="A121" s="185"/>
      <c r="B121" s="185"/>
      <c r="C121" s="2" t="s">
        <v>68</v>
      </c>
      <c r="D121" s="8" t="s">
        <v>69</v>
      </c>
      <c r="E121" s="114" t="s">
        <v>69</v>
      </c>
      <c r="F121" s="8" t="s">
        <v>69</v>
      </c>
      <c r="G121" s="8" t="s">
        <v>69</v>
      </c>
      <c r="H121" s="8" t="s">
        <v>69</v>
      </c>
      <c r="I121" s="8" t="s">
        <v>69</v>
      </c>
      <c r="J121" s="8" t="s">
        <v>69</v>
      </c>
      <c r="K121" s="8" t="s">
        <v>69</v>
      </c>
      <c r="L121" s="83" t="s">
        <v>69</v>
      </c>
      <c r="M121" s="58" t="s">
        <v>69</v>
      </c>
      <c r="N121" s="58" t="s">
        <v>69</v>
      </c>
      <c r="O121" s="149">
        <f t="shared" si="34"/>
        <v>0</v>
      </c>
    </row>
    <row r="122" spans="1:15" s="19" customFormat="1" ht="32.25" thickBot="1">
      <c r="A122" s="185"/>
      <c r="B122" s="185"/>
      <c r="C122" s="104" t="s">
        <v>74</v>
      </c>
      <c r="D122" s="57">
        <f>IF(D121="да",1,-1)</f>
        <v>1</v>
      </c>
      <c r="E122" s="57">
        <f t="shared" ref="E122:N122" si="59">IF(E121="да",1,-1)</f>
        <v>1</v>
      </c>
      <c r="F122" s="57">
        <f t="shared" si="59"/>
        <v>1</v>
      </c>
      <c r="G122" s="57">
        <f t="shared" si="59"/>
        <v>1</v>
      </c>
      <c r="H122" s="57">
        <f t="shared" si="59"/>
        <v>1</v>
      </c>
      <c r="I122" s="57">
        <f t="shared" si="59"/>
        <v>1</v>
      </c>
      <c r="J122" s="57">
        <f t="shared" si="59"/>
        <v>1</v>
      </c>
      <c r="K122" s="57">
        <f t="shared" si="59"/>
        <v>1</v>
      </c>
      <c r="L122" s="100">
        <f t="shared" si="59"/>
        <v>1</v>
      </c>
      <c r="M122" s="17">
        <f t="shared" si="59"/>
        <v>1</v>
      </c>
      <c r="N122" s="17">
        <f t="shared" si="59"/>
        <v>1</v>
      </c>
      <c r="O122" s="149">
        <f t="shared" si="34"/>
        <v>10</v>
      </c>
    </row>
    <row r="123" spans="1:15" s="32" customFormat="1" ht="243.75">
      <c r="A123" s="189" t="s">
        <v>49</v>
      </c>
      <c r="B123" s="189" t="s">
        <v>52</v>
      </c>
      <c r="C123" s="33" t="s">
        <v>118</v>
      </c>
      <c r="D123" s="109" t="s">
        <v>209</v>
      </c>
      <c r="E123" s="167" t="s">
        <v>169</v>
      </c>
      <c r="F123" s="50" t="s">
        <v>216</v>
      </c>
      <c r="G123" s="178" t="s">
        <v>269</v>
      </c>
      <c r="H123" s="161" t="s">
        <v>157</v>
      </c>
      <c r="I123" s="165" t="s">
        <v>189</v>
      </c>
      <c r="J123" s="107" t="s">
        <v>163</v>
      </c>
      <c r="K123" s="122" t="s">
        <v>225</v>
      </c>
      <c r="L123" s="107" t="s">
        <v>173</v>
      </c>
      <c r="M123" s="50" t="s">
        <v>178</v>
      </c>
      <c r="N123" s="50" t="s">
        <v>184</v>
      </c>
      <c r="O123" s="168">
        <f t="shared" si="34"/>
        <v>0</v>
      </c>
    </row>
    <row r="124" spans="1:15" s="34" customFormat="1">
      <c r="A124" s="189"/>
      <c r="B124" s="189"/>
      <c r="C124" s="33" t="s">
        <v>68</v>
      </c>
      <c r="D124" s="143" t="s">
        <v>69</v>
      </c>
      <c r="E124" s="71" t="s">
        <v>69</v>
      </c>
      <c r="F124" s="153" t="s">
        <v>69</v>
      </c>
      <c r="G124" s="120" t="s">
        <v>69</v>
      </c>
      <c r="H124" s="71" t="s">
        <v>69</v>
      </c>
      <c r="I124" s="118" t="s">
        <v>69</v>
      </c>
      <c r="J124" s="71" t="s">
        <v>69</v>
      </c>
      <c r="K124" s="141" t="s">
        <v>69</v>
      </c>
      <c r="L124" s="101" t="s">
        <v>69</v>
      </c>
      <c r="M124" s="50" t="s">
        <v>69</v>
      </c>
      <c r="N124" s="50" t="s">
        <v>69</v>
      </c>
      <c r="O124" s="149">
        <f t="shared" si="34"/>
        <v>0</v>
      </c>
    </row>
    <row r="125" spans="1:15" s="23" customFormat="1" ht="19.5" thickBot="1">
      <c r="A125" s="189"/>
      <c r="B125" s="189"/>
      <c r="C125" s="115" t="s">
        <v>74</v>
      </c>
      <c r="D125" s="61">
        <f t="shared" ref="D125:N125" si="60">IF(D124="да",1,-1)</f>
        <v>1</v>
      </c>
      <c r="E125" s="61">
        <f t="shared" si="60"/>
        <v>1</v>
      </c>
      <c r="F125" s="61">
        <f t="shared" si="60"/>
        <v>1</v>
      </c>
      <c r="G125" s="61">
        <f t="shared" si="60"/>
        <v>1</v>
      </c>
      <c r="H125" s="61">
        <f t="shared" si="60"/>
        <v>1</v>
      </c>
      <c r="I125" s="61">
        <f t="shared" si="60"/>
        <v>1</v>
      </c>
      <c r="J125" s="61">
        <f t="shared" si="60"/>
        <v>1</v>
      </c>
      <c r="K125" s="61">
        <f t="shared" si="60"/>
        <v>1</v>
      </c>
      <c r="L125" s="102">
        <f t="shared" si="60"/>
        <v>1</v>
      </c>
      <c r="M125" s="61">
        <f t="shared" si="60"/>
        <v>1</v>
      </c>
      <c r="N125" s="61">
        <f t="shared" si="60"/>
        <v>1</v>
      </c>
      <c r="O125" s="149">
        <f t="shared" si="34"/>
        <v>10</v>
      </c>
    </row>
    <row r="126" spans="1:15" s="22" customFormat="1" ht="267.75">
      <c r="A126" s="185" t="s">
        <v>149</v>
      </c>
      <c r="B126" s="185" t="s">
        <v>54</v>
      </c>
      <c r="C126" s="2" t="s">
        <v>119</v>
      </c>
      <c r="D126" s="123" t="s">
        <v>257</v>
      </c>
      <c r="E126" s="125" t="s">
        <v>186</v>
      </c>
      <c r="F126" s="127" t="s">
        <v>222</v>
      </c>
      <c r="G126" s="119" t="s">
        <v>198</v>
      </c>
      <c r="H126" s="124" t="s">
        <v>158</v>
      </c>
      <c r="I126" s="119" t="s">
        <v>190</v>
      </c>
      <c r="J126" s="124" t="s">
        <v>164</v>
      </c>
      <c r="K126" s="172" t="s">
        <v>227</v>
      </c>
      <c r="L126" s="124" t="s">
        <v>174</v>
      </c>
      <c r="M126" s="128" t="s">
        <v>179</v>
      </c>
      <c r="N126" s="127" t="s">
        <v>183</v>
      </c>
      <c r="O126" s="149">
        <f t="shared" si="34"/>
        <v>0</v>
      </c>
    </row>
    <row r="127" spans="1:15">
      <c r="A127" s="185"/>
      <c r="B127" s="185"/>
      <c r="C127" s="2" t="s">
        <v>68</v>
      </c>
      <c r="D127" s="8" t="s">
        <v>69</v>
      </c>
      <c r="E127" s="8" t="s">
        <v>69</v>
      </c>
      <c r="F127" s="8" t="s">
        <v>69</v>
      </c>
      <c r="G127" s="8" t="s">
        <v>69</v>
      </c>
      <c r="H127" s="8" t="s">
        <v>69</v>
      </c>
      <c r="I127" s="8" t="s">
        <v>69</v>
      </c>
      <c r="J127" s="8" t="s">
        <v>69</v>
      </c>
      <c r="K127" s="8" t="s">
        <v>69</v>
      </c>
      <c r="L127" s="83" t="s">
        <v>69</v>
      </c>
      <c r="M127" s="58" t="s">
        <v>69</v>
      </c>
      <c r="N127" s="58" t="s">
        <v>69</v>
      </c>
      <c r="O127" s="149">
        <f t="shared" si="34"/>
        <v>0</v>
      </c>
    </row>
    <row r="128" spans="1:15" s="19" customFormat="1" ht="32.25" thickBot="1">
      <c r="A128" s="185"/>
      <c r="B128" s="185"/>
      <c r="C128" s="104" t="s">
        <v>74</v>
      </c>
      <c r="D128" s="57">
        <f>IF(D127="да",1,-1)</f>
        <v>1</v>
      </c>
      <c r="E128" s="57">
        <f t="shared" ref="E128:N128" si="61">IF(E127="да",1,-1)</f>
        <v>1</v>
      </c>
      <c r="F128" s="57">
        <f t="shared" si="61"/>
        <v>1</v>
      </c>
      <c r="G128" s="57">
        <f t="shared" si="61"/>
        <v>1</v>
      </c>
      <c r="H128" s="57">
        <f t="shared" si="61"/>
        <v>1</v>
      </c>
      <c r="I128" s="57">
        <f t="shared" si="61"/>
        <v>1</v>
      </c>
      <c r="J128" s="57">
        <f t="shared" si="61"/>
        <v>1</v>
      </c>
      <c r="K128" s="57">
        <f t="shared" si="61"/>
        <v>1</v>
      </c>
      <c r="L128" s="77">
        <f t="shared" si="61"/>
        <v>1</v>
      </c>
      <c r="M128" s="57">
        <f t="shared" si="61"/>
        <v>1</v>
      </c>
      <c r="N128" s="57">
        <f t="shared" si="61"/>
        <v>1</v>
      </c>
      <c r="O128" s="149">
        <f t="shared" si="34"/>
        <v>10</v>
      </c>
    </row>
    <row r="129" spans="1:15" s="4" customFormat="1" ht="157.5">
      <c r="A129" s="185" t="s">
        <v>150</v>
      </c>
      <c r="B129" s="185" t="s">
        <v>56</v>
      </c>
      <c r="C129" s="103" t="s">
        <v>120</v>
      </c>
      <c r="D129" s="136" t="s">
        <v>214</v>
      </c>
      <c r="E129" s="125"/>
      <c r="F129" s="125" t="s">
        <v>194</v>
      </c>
      <c r="G129" s="125"/>
      <c r="H129" s="124" t="s">
        <v>159</v>
      </c>
      <c r="I129" s="125"/>
      <c r="J129" s="124" t="s">
        <v>165</v>
      </c>
      <c r="K129" s="125"/>
      <c r="L129" s="126"/>
      <c r="M129" s="127"/>
      <c r="N129" s="127"/>
      <c r="O129" s="149">
        <f t="shared" si="34"/>
        <v>0</v>
      </c>
    </row>
    <row r="130" spans="1:15" s="6" customFormat="1">
      <c r="A130" s="185"/>
      <c r="B130" s="185"/>
      <c r="C130" s="2" t="s">
        <v>68</v>
      </c>
      <c r="D130" s="8" t="s">
        <v>69</v>
      </c>
      <c r="E130" s="8"/>
      <c r="F130" s="8" t="s">
        <v>69</v>
      </c>
      <c r="G130" s="8"/>
      <c r="H130" s="8" t="s">
        <v>69</v>
      </c>
      <c r="I130" s="8"/>
      <c r="J130" s="8" t="s">
        <v>69</v>
      </c>
      <c r="K130" s="8"/>
      <c r="L130" s="83"/>
      <c r="M130" s="58"/>
      <c r="N130" s="58"/>
      <c r="O130" s="149">
        <f t="shared" si="34"/>
        <v>0</v>
      </c>
    </row>
    <row r="131" spans="1:15" s="18" customFormat="1" ht="32.25" thickBot="1">
      <c r="A131" s="185"/>
      <c r="B131" s="185"/>
      <c r="C131" s="104" t="s">
        <v>74</v>
      </c>
      <c r="D131" s="57">
        <f>IF(D130="да",0.5,-0.5)</f>
        <v>0.5</v>
      </c>
      <c r="E131" s="57">
        <f t="shared" ref="E131:N131" si="62">IF(E130="да",0.5,-0.5)</f>
        <v>-0.5</v>
      </c>
      <c r="F131" s="57">
        <f t="shared" si="62"/>
        <v>0.5</v>
      </c>
      <c r="G131" s="57">
        <f t="shared" si="62"/>
        <v>-0.5</v>
      </c>
      <c r="H131" s="57">
        <f t="shared" si="62"/>
        <v>0.5</v>
      </c>
      <c r="I131" s="57">
        <f t="shared" si="62"/>
        <v>-0.5</v>
      </c>
      <c r="J131" s="57">
        <f t="shared" si="62"/>
        <v>0.5</v>
      </c>
      <c r="K131" s="57">
        <f t="shared" si="62"/>
        <v>-0.5</v>
      </c>
      <c r="L131" s="77">
        <f t="shared" si="62"/>
        <v>-0.5</v>
      </c>
      <c r="M131" s="57">
        <f t="shared" si="62"/>
        <v>-0.5</v>
      </c>
      <c r="N131" s="57">
        <f t="shared" si="62"/>
        <v>-0.5</v>
      </c>
      <c r="O131" s="149">
        <f t="shared" si="34"/>
        <v>-2</v>
      </c>
    </row>
    <row r="132" spans="1:15" ht="165">
      <c r="A132" s="185" t="s">
        <v>151</v>
      </c>
      <c r="B132" s="185" t="s">
        <v>57</v>
      </c>
      <c r="C132" s="2" t="s">
        <v>121</v>
      </c>
      <c r="D132" s="29" t="s">
        <v>274</v>
      </c>
      <c r="E132" s="30"/>
      <c r="F132" s="30" t="s">
        <v>195</v>
      </c>
      <c r="G132" s="30"/>
      <c r="H132" s="30"/>
      <c r="I132" s="30"/>
      <c r="J132" s="30"/>
      <c r="K132" s="30"/>
      <c r="L132" s="83"/>
      <c r="M132" s="58"/>
      <c r="N132" s="58"/>
      <c r="O132" s="149">
        <f t="shared" si="34"/>
        <v>0</v>
      </c>
    </row>
    <row r="133" spans="1:15">
      <c r="A133" s="185"/>
      <c r="B133" s="185"/>
      <c r="C133" s="2" t="s">
        <v>68</v>
      </c>
      <c r="D133" s="8" t="s">
        <v>69</v>
      </c>
      <c r="E133" s="8" t="s">
        <v>70</v>
      </c>
      <c r="F133" s="8" t="s">
        <v>70</v>
      </c>
      <c r="G133" s="8" t="s">
        <v>70</v>
      </c>
      <c r="H133" s="8" t="s">
        <v>70</v>
      </c>
      <c r="I133" s="8" t="s">
        <v>70</v>
      </c>
      <c r="J133" s="8" t="s">
        <v>70</v>
      </c>
      <c r="K133" s="8" t="s">
        <v>70</v>
      </c>
      <c r="L133" s="83" t="s">
        <v>70</v>
      </c>
      <c r="M133" s="58" t="s">
        <v>70</v>
      </c>
      <c r="N133" s="58" t="s">
        <v>70</v>
      </c>
      <c r="O133" s="149">
        <f t="shared" si="34"/>
        <v>0</v>
      </c>
    </row>
    <row r="134" spans="1:15" s="19" customFormat="1" ht="32.25" thickBot="1">
      <c r="A134" s="185"/>
      <c r="B134" s="185"/>
      <c r="C134" s="104" t="s">
        <v>74</v>
      </c>
      <c r="D134" s="57">
        <f t="shared" ref="D134:N134" si="63">IF(D133="да",1,-1)</f>
        <v>1</v>
      </c>
      <c r="E134" s="57">
        <f t="shared" si="63"/>
        <v>-1</v>
      </c>
      <c r="F134" s="57">
        <f t="shared" si="63"/>
        <v>-1</v>
      </c>
      <c r="G134" s="57">
        <f t="shared" si="63"/>
        <v>-1</v>
      </c>
      <c r="H134" s="57">
        <f t="shared" si="63"/>
        <v>-1</v>
      </c>
      <c r="I134" s="57">
        <f t="shared" si="63"/>
        <v>-1</v>
      </c>
      <c r="J134" s="57">
        <f t="shared" si="63"/>
        <v>-1</v>
      </c>
      <c r="K134" s="57">
        <f t="shared" si="63"/>
        <v>-1</v>
      </c>
      <c r="L134" s="77">
        <f t="shared" si="63"/>
        <v>-1</v>
      </c>
      <c r="M134" s="57">
        <f t="shared" si="63"/>
        <v>-1</v>
      </c>
      <c r="N134" s="57">
        <f t="shared" si="63"/>
        <v>-1</v>
      </c>
      <c r="O134" s="149">
        <f t="shared" si="34"/>
        <v>-10</v>
      </c>
    </row>
    <row r="135" spans="1:15" s="4" customFormat="1" ht="283.89999999999998" customHeight="1">
      <c r="A135" s="185" t="s">
        <v>152</v>
      </c>
      <c r="B135" s="185" t="s">
        <v>58</v>
      </c>
      <c r="C135" s="2" t="s">
        <v>122</v>
      </c>
      <c r="D135" s="136" t="s">
        <v>256</v>
      </c>
      <c r="E135" s="124" t="s">
        <v>215</v>
      </c>
      <c r="F135" s="125" t="s">
        <v>223</v>
      </c>
      <c r="G135" s="125" t="s">
        <v>268</v>
      </c>
      <c r="H135" s="124" t="s">
        <v>218</v>
      </c>
      <c r="I135" s="125" t="s">
        <v>226</v>
      </c>
      <c r="J135" s="125" t="s">
        <v>265</v>
      </c>
      <c r="K135" s="125" t="s">
        <v>205</v>
      </c>
      <c r="L135" s="126" t="s">
        <v>224</v>
      </c>
      <c r="M135" s="127" t="s">
        <v>229</v>
      </c>
      <c r="N135" s="127" t="s">
        <v>298</v>
      </c>
      <c r="O135" s="149">
        <f t="shared" ref="O135:O144" si="64">SUM(E135:N135)</f>
        <v>0</v>
      </c>
    </row>
    <row r="136" spans="1:15" s="6" customFormat="1">
      <c r="A136" s="185"/>
      <c r="B136" s="185"/>
      <c r="C136" s="2" t="s">
        <v>68</v>
      </c>
      <c r="D136" s="8" t="s">
        <v>69</v>
      </c>
      <c r="E136" s="8" t="s">
        <v>69</v>
      </c>
      <c r="F136" s="8" t="s">
        <v>69</v>
      </c>
      <c r="G136" s="8" t="s">
        <v>69</v>
      </c>
      <c r="H136" s="8" t="s">
        <v>69</v>
      </c>
      <c r="I136" s="8" t="s">
        <v>69</v>
      </c>
      <c r="J136" s="8" t="s">
        <v>69</v>
      </c>
      <c r="K136" s="8" t="s">
        <v>69</v>
      </c>
      <c r="L136" s="83" t="s">
        <v>69</v>
      </c>
      <c r="M136" s="58" t="s">
        <v>69</v>
      </c>
      <c r="N136" s="58" t="s">
        <v>69</v>
      </c>
      <c r="O136" s="149">
        <f t="shared" si="64"/>
        <v>0</v>
      </c>
    </row>
    <row r="137" spans="1:15" s="18" customFormat="1" ht="32.25" thickBot="1">
      <c r="A137" s="185"/>
      <c r="B137" s="185"/>
      <c r="C137" s="104" t="s">
        <v>74</v>
      </c>
      <c r="D137" s="57">
        <f>IF(D136="да",0.5,-0.5)</f>
        <v>0.5</v>
      </c>
      <c r="E137" s="57">
        <f t="shared" ref="E137:N137" si="65">IF(E136="да",0.5,-0.5)</f>
        <v>0.5</v>
      </c>
      <c r="F137" s="57">
        <f t="shared" si="65"/>
        <v>0.5</v>
      </c>
      <c r="G137" s="57">
        <f t="shared" si="65"/>
        <v>0.5</v>
      </c>
      <c r="H137" s="57">
        <f t="shared" si="65"/>
        <v>0.5</v>
      </c>
      <c r="I137" s="57">
        <f t="shared" si="65"/>
        <v>0.5</v>
      </c>
      <c r="J137" s="57">
        <f t="shared" si="65"/>
        <v>0.5</v>
      </c>
      <c r="K137" s="57">
        <f t="shared" si="65"/>
        <v>0.5</v>
      </c>
      <c r="L137" s="77">
        <f t="shared" si="65"/>
        <v>0.5</v>
      </c>
      <c r="M137" s="57">
        <f t="shared" si="65"/>
        <v>0.5</v>
      </c>
      <c r="N137" s="57">
        <f t="shared" si="65"/>
        <v>0.5</v>
      </c>
      <c r="O137" s="149">
        <f t="shared" si="64"/>
        <v>5</v>
      </c>
    </row>
    <row r="138" spans="1:15" ht="131.25">
      <c r="A138" s="185" t="s">
        <v>53</v>
      </c>
      <c r="B138" s="185" t="s">
        <v>59</v>
      </c>
      <c r="C138" s="103" t="s">
        <v>123</v>
      </c>
      <c r="D138" s="29"/>
      <c r="E138" s="30"/>
      <c r="F138" s="30"/>
      <c r="G138" s="30"/>
      <c r="H138" s="30"/>
      <c r="I138" s="30"/>
      <c r="J138" s="30"/>
      <c r="K138" s="30"/>
      <c r="L138" s="83"/>
      <c r="M138" s="58"/>
      <c r="N138" s="58"/>
      <c r="O138" s="149">
        <f t="shared" si="64"/>
        <v>0</v>
      </c>
    </row>
    <row r="139" spans="1:15">
      <c r="A139" s="185"/>
      <c r="B139" s="185"/>
      <c r="C139" s="2" t="s">
        <v>68</v>
      </c>
      <c r="D139" s="8" t="s">
        <v>70</v>
      </c>
      <c r="E139" s="8" t="s">
        <v>70</v>
      </c>
      <c r="F139" s="8" t="s">
        <v>70</v>
      </c>
      <c r="G139" s="8" t="s">
        <v>70</v>
      </c>
      <c r="H139" s="8" t="s">
        <v>70</v>
      </c>
      <c r="I139" s="8" t="s">
        <v>70</v>
      </c>
      <c r="J139" s="8" t="s">
        <v>70</v>
      </c>
      <c r="K139" s="8" t="s">
        <v>70</v>
      </c>
      <c r="L139" s="8" t="s">
        <v>70</v>
      </c>
      <c r="M139" s="8" t="s">
        <v>70</v>
      </c>
      <c r="N139" s="8" t="s">
        <v>70</v>
      </c>
      <c r="O139" s="149">
        <f t="shared" si="64"/>
        <v>0</v>
      </c>
    </row>
    <row r="140" spans="1:15" s="19" customFormat="1" ht="32.25" thickBot="1">
      <c r="A140" s="185"/>
      <c r="B140" s="185"/>
      <c r="C140" s="104" t="s">
        <v>74</v>
      </c>
      <c r="D140" s="57">
        <f t="shared" ref="D140:N140" si="66">IF(D139="да",0.5,-0.5)</f>
        <v>-0.5</v>
      </c>
      <c r="E140" s="57">
        <f t="shared" si="66"/>
        <v>-0.5</v>
      </c>
      <c r="F140" s="57">
        <f t="shared" si="66"/>
        <v>-0.5</v>
      </c>
      <c r="G140" s="57">
        <f t="shared" si="66"/>
        <v>-0.5</v>
      </c>
      <c r="H140" s="57">
        <f t="shared" si="66"/>
        <v>-0.5</v>
      </c>
      <c r="I140" s="57">
        <f t="shared" si="66"/>
        <v>-0.5</v>
      </c>
      <c r="J140" s="57">
        <f t="shared" si="66"/>
        <v>-0.5</v>
      </c>
      <c r="K140" s="57">
        <f t="shared" si="66"/>
        <v>-0.5</v>
      </c>
      <c r="L140" s="77">
        <f t="shared" si="66"/>
        <v>-0.5</v>
      </c>
      <c r="M140" s="57">
        <f t="shared" si="66"/>
        <v>-0.5</v>
      </c>
      <c r="N140" s="57">
        <f t="shared" si="66"/>
        <v>-0.5</v>
      </c>
      <c r="O140" s="149">
        <f t="shared" si="64"/>
        <v>-5</v>
      </c>
    </row>
    <row r="141" spans="1:15" s="28" customFormat="1" ht="187.5" customHeight="1">
      <c r="A141" s="185" t="s">
        <v>55</v>
      </c>
      <c r="B141" s="185" t="s">
        <v>60</v>
      </c>
      <c r="C141" s="103" t="s">
        <v>124</v>
      </c>
      <c r="D141" s="50" t="s">
        <v>255</v>
      </c>
      <c r="E141" s="176" t="s">
        <v>230</v>
      </c>
      <c r="F141" s="122" t="s">
        <v>236</v>
      </c>
      <c r="G141" s="122" t="s">
        <v>259</v>
      </c>
      <c r="H141" s="160" t="s">
        <v>219</v>
      </c>
      <c r="I141" s="176" t="s">
        <v>264</v>
      </c>
      <c r="J141" s="176" t="s">
        <v>263</v>
      </c>
      <c r="K141" s="177" t="s">
        <v>262</v>
      </c>
      <c r="L141" s="122" t="s">
        <v>228</v>
      </c>
      <c r="M141" s="122" t="s">
        <v>261</v>
      </c>
      <c r="N141" s="136" t="s">
        <v>260</v>
      </c>
      <c r="O141" s="168">
        <f t="shared" si="64"/>
        <v>0</v>
      </c>
    </row>
    <row r="142" spans="1:15" s="6" customFormat="1">
      <c r="A142" s="185"/>
      <c r="B142" s="185"/>
      <c r="C142" s="2" t="s">
        <v>68</v>
      </c>
      <c r="D142" s="8" t="s">
        <v>69</v>
      </c>
      <c r="E142" s="8" t="s">
        <v>69</v>
      </c>
      <c r="F142" s="8" t="s">
        <v>69</v>
      </c>
      <c r="G142" s="8" t="s">
        <v>69</v>
      </c>
      <c r="H142" s="8" t="s">
        <v>69</v>
      </c>
      <c r="I142" s="8" t="s">
        <v>69</v>
      </c>
      <c r="J142" s="8" t="s">
        <v>69</v>
      </c>
      <c r="K142" s="8" t="s">
        <v>69</v>
      </c>
      <c r="L142" s="8" t="s">
        <v>69</v>
      </c>
      <c r="M142" s="8" t="s">
        <v>69</v>
      </c>
      <c r="N142" s="8" t="s">
        <v>69</v>
      </c>
      <c r="O142" s="149">
        <f t="shared" si="64"/>
        <v>0</v>
      </c>
    </row>
    <row r="143" spans="1:15" s="18" customFormat="1" ht="32.25" thickBot="1">
      <c r="A143" s="185"/>
      <c r="B143" s="185"/>
      <c r="C143" s="104" t="s">
        <v>74</v>
      </c>
      <c r="D143" s="57">
        <f t="shared" ref="D143:N143" si="67">IF(D142="да",0.5,-0.5)</f>
        <v>0.5</v>
      </c>
      <c r="E143" s="57">
        <f t="shared" si="67"/>
        <v>0.5</v>
      </c>
      <c r="F143" s="57">
        <f t="shared" si="67"/>
        <v>0.5</v>
      </c>
      <c r="G143" s="57">
        <f t="shared" si="67"/>
        <v>0.5</v>
      </c>
      <c r="H143" s="57">
        <f t="shared" si="67"/>
        <v>0.5</v>
      </c>
      <c r="I143" s="57">
        <f t="shared" si="67"/>
        <v>0.5</v>
      </c>
      <c r="J143" s="57">
        <f t="shared" si="67"/>
        <v>0.5</v>
      </c>
      <c r="K143" s="57">
        <f t="shared" si="67"/>
        <v>0.5</v>
      </c>
      <c r="L143" s="77">
        <f t="shared" si="67"/>
        <v>0.5</v>
      </c>
      <c r="M143" s="57">
        <f t="shared" si="67"/>
        <v>0.5</v>
      </c>
      <c r="N143" s="57">
        <f t="shared" si="67"/>
        <v>0.5</v>
      </c>
      <c r="O143" s="149">
        <f t="shared" si="64"/>
        <v>5</v>
      </c>
    </row>
    <row r="144" spans="1:15" s="21" customFormat="1">
      <c r="A144" s="116"/>
      <c r="B144" s="117"/>
      <c r="C144" s="12" t="s">
        <v>127</v>
      </c>
      <c r="D144" s="13">
        <f>D8+D13+D17+D22+D27+D31+D35+D39+D42+D45+D49+D52+D56+D64+D68+D80+D84+D87+D91+D96+D100+D107+D110+D113+D116+D119+D122+D125+D128+D131+D134+D137+D143+D140</f>
        <v>32.5</v>
      </c>
      <c r="E144" s="13">
        <f t="shared" ref="E144:N144" si="68">E8+E13+E17+E22+E27+E31+E35+E39+E42+E45+E49+E52+E56+E64+E68+E80+E84+E87+E91+E96+E100+E107+E110+E113+E116+E119+E122+E125+E128+E131+E134+E137+E143+E140</f>
        <v>30.5</v>
      </c>
      <c r="F144" s="13">
        <f t="shared" si="68"/>
        <v>31</v>
      </c>
      <c r="G144" s="13">
        <f t="shared" si="68"/>
        <v>29.5</v>
      </c>
      <c r="H144" s="13">
        <f t="shared" si="68"/>
        <v>30</v>
      </c>
      <c r="I144" s="13">
        <f t="shared" si="68"/>
        <v>29</v>
      </c>
      <c r="J144" s="13">
        <f t="shared" si="68"/>
        <v>30</v>
      </c>
      <c r="K144" s="13">
        <f t="shared" si="68"/>
        <v>29</v>
      </c>
      <c r="L144" s="13">
        <f t="shared" si="68"/>
        <v>29.5</v>
      </c>
      <c r="M144" s="13">
        <f t="shared" si="68"/>
        <v>30</v>
      </c>
      <c r="N144" s="13">
        <f t="shared" si="68"/>
        <v>29.5</v>
      </c>
      <c r="O144" s="149">
        <f t="shared" si="64"/>
        <v>298</v>
      </c>
    </row>
    <row r="146" spans="2:15" s="15" customFormat="1" ht="46.5">
      <c r="B146" s="16"/>
      <c r="C146" s="16" t="s">
        <v>131</v>
      </c>
      <c r="D146" s="15">
        <v>2</v>
      </c>
      <c r="E146" s="15">
        <v>2</v>
      </c>
      <c r="F146" s="15">
        <v>2</v>
      </c>
      <c r="G146" s="15">
        <v>2</v>
      </c>
      <c r="H146" s="15">
        <v>2</v>
      </c>
      <c r="I146" s="15">
        <v>2</v>
      </c>
      <c r="J146" s="15">
        <v>2</v>
      </c>
      <c r="K146" s="15">
        <v>2</v>
      </c>
      <c r="L146" s="15">
        <v>2</v>
      </c>
      <c r="M146" s="15">
        <v>2</v>
      </c>
      <c r="N146" s="15">
        <v>2</v>
      </c>
      <c r="O146" s="152"/>
    </row>
  </sheetData>
  <autoFilter ref="C2:C144"/>
  <mergeCells count="76">
    <mergeCell ref="A1:XFD1"/>
    <mergeCell ref="B18:B22"/>
    <mergeCell ref="A14:A17"/>
    <mergeCell ref="B81:B84"/>
    <mergeCell ref="A111:A113"/>
    <mergeCell ref="A108:A110"/>
    <mergeCell ref="A101:A107"/>
    <mergeCell ref="A88:A91"/>
    <mergeCell ref="A81:A84"/>
    <mergeCell ref="A40:A42"/>
    <mergeCell ref="B101:B107"/>
    <mergeCell ref="B108:B110"/>
    <mergeCell ref="B111:B113"/>
    <mergeCell ref="B88:B91"/>
    <mergeCell ref="B92:B96"/>
    <mergeCell ref="A92:A96"/>
    <mergeCell ref="A141:A143"/>
    <mergeCell ref="A138:A140"/>
    <mergeCell ref="A135:A137"/>
    <mergeCell ref="A132:A134"/>
    <mergeCell ref="A129:A131"/>
    <mergeCell ref="B129:B131"/>
    <mergeCell ref="B132:B134"/>
    <mergeCell ref="B135:B137"/>
    <mergeCell ref="B138:B140"/>
    <mergeCell ref="B141:B143"/>
    <mergeCell ref="A114:A116"/>
    <mergeCell ref="B114:B116"/>
    <mergeCell ref="B123:B125"/>
    <mergeCell ref="B126:B128"/>
    <mergeCell ref="B117:B119"/>
    <mergeCell ref="B120:B122"/>
    <mergeCell ref="A126:A128"/>
    <mergeCell ref="A123:A125"/>
    <mergeCell ref="A120:A122"/>
    <mergeCell ref="A117:A119"/>
    <mergeCell ref="B97:B100"/>
    <mergeCell ref="A97:A100"/>
    <mergeCell ref="B85:B87"/>
    <mergeCell ref="A85:A87"/>
    <mergeCell ref="B65:B68"/>
    <mergeCell ref="A65:A68"/>
    <mergeCell ref="B69:B71"/>
    <mergeCell ref="A69:A71"/>
    <mergeCell ref="B78:B80"/>
    <mergeCell ref="A78:A80"/>
    <mergeCell ref="A72:A77"/>
    <mergeCell ref="B53:B56"/>
    <mergeCell ref="A53:A56"/>
    <mergeCell ref="B57:B60"/>
    <mergeCell ref="A57:A60"/>
    <mergeCell ref="B61:B64"/>
    <mergeCell ref="A61:A64"/>
    <mergeCell ref="B43:B45"/>
    <mergeCell ref="B40:B42"/>
    <mergeCell ref="B46:B49"/>
    <mergeCell ref="A46:A49"/>
    <mergeCell ref="B50:B52"/>
    <mergeCell ref="A50:A52"/>
    <mergeCell ref="A43:A45"/>
    <mergeCell ref="B29:B31"/>
    <mergeCell ref="A29:A31"/>
    <mergeCell ref="B32:B35"/>
    <mergeCell ref="A32:A35"/>
    <mergeCell ref="B36:B39"/>
    <mergeCell ref="A36:A39"/>
    <mergeCell ref="A3:K3"/>
    <mergeCell ref="A28:K28"/>
    <mergeCell ref="B4:B8"/>
    <mergeCell ref="A4:A8"/>
    <mergeCell ref="B9:B13"/>
    <mergeCell ref="A9:A13"/>
    <mergeCell ref="B23:B27"/>
    <mergeCell ref="A23:A27"/>
    <mergeCell ref="A18:A22"/>
    <mergeCell ref="B14:B17"/>
  </mergeCells>
  <hyperlinks>
    <hyperlink ref="I103" r:id="rId1"/>
    <hyperlink ref="I104" r:id="rId2"/>
    <hyperlink ref="I105" r:id="rId3"/>
    <hyperlink ref="G101" r:id="rId4"/>
    <hyperlink ref="G102" r:id="rId5"/>
    <hyperlink ref="F101" r:id="rId6"/>
    <hyperlink ref="F102" r:id="rId7"/>
    <hyperlink ref="E101" r:id="rId8"/>
    <hyperlink ref="E102" r:id="rId9"/>
    <hyperlink ref="H101" r:id="rId10"/>
    <hyperlink ref="H102" r:id="rId11"/>
    <hyperlink ref="I101" r:id="rId12"/>
    <hyperlink ref="I102" r:id="rId13"/>
    <hyperlink ref="E103" r:id="rId14"/>
    <hyperlink ref="H103" r:id="rId15"/>
    <hyperlink ref="J101" r:id="rId16"/>
  </hyperlinks>
  <pageMargins left="0.51181102362204722" right="0.23622047244094491" top="0.51181102362204722" bottom="0.35433070866141736" header="0.31496062992125984" footer="0.31496062992125984"/>
  <pageSetup paperSize="9" scale="40" fitToHeight="19" orientation="landscape" r:id="rId17"/>
  <rowBreaks count="4" manualBreakCount="4">
    <brk id="22" max="13" man="1"/>
    <brk id="45" max="13" man="1"/>
    <brk id="71" max="13" man="1"/>
    <brk id="91" max="13" man="1"/>
  </rowBreaks>
  <legacyDrawing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 2022</vt:lpstr>
      <vt:lpstr>'СВОД 2022'!Область_печати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2023-03-16T05:01:22Z</cp:lastPrinted>
  <dcterms:created xsi:type="dcterms:W3CDTF">2014-01-30T17:47:15Z</dcterms:created>
  <dcterms:modified xsi:type="dcterms:W3CDTF">2023-03-17T04:50:40Z</dcterms:modified>
</cp:coreProperties>
</file>